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ФИНОТДЕЛ\ГОРОД ПРОЕКТ\"/>
    </mc:Choice>
  </mc:AlternateContent>
  <xr:revisionPtr revIDLastSave="0" documentId="13_ncr:1_{94375EBF-5A71-4C5A-8C49-DF1C538BA3E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орма № 1 Доходы" sheetId="2" r:id="rId1"/>
    <sheet name="Форма № 2 Расходы" sheetId="1" r:id="rId2"/>
    <sheet name="Форма № 3 ИФДБ" sheetId="3" r:id="rId3"/>
  </sheets>
  <definedNames>
    <definedName name="_xlnm.Print_Titles" localSheetId="1">'Форма № 2 Расходы'!$2:$3</definedName>
    <definedName name="_xlnm.Print_Area" localSheetId="2">'Форма № 3 ИФДБ'!$A$1:$R$17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33" i="2" l="1"/>
  <c r="K35" i="2"/>
  <c r="J35" i="2"/>
  <c r="P9" i="3" l="1"/>
  <c r="P6" i="3"/>
  <c r="P5" i="3"/>
  <c r="M6" i="3"/>
  <c r="M5" i="3"/>
  <c r="I6" i="3"/>
  <c r="I5" i="3"/>
  <c r="E8" i="3"/>
  <c r="F6" i="3"/>
  <c r="F5" i="3"/>
  <c r="D16" i="3" l="1"/>
  <c r="D9" i="3"/>
  <c r="D5" i="3" s="1"/>
  <c r="D6" i="3"/>
  <c r="J6" i="3" s="1"/>
  <c r="C6" i="3"/>
  <c r="C5" i="3" s="1"/>
  <c r="G5" i="3" s="1"/>
  <c r="E5" i="3" l="1"/>
  <c r="J5" i="3"/>
  <c r="K56" i="1"/>
  <c r="J56" i="1"/>
  <c r="J25" i="1"/>
  <c r="N17" i="1"/>
  <c r="K17" i="1"/>
  <c r="K61" i="1"/>
  <c r="J61" i="1"/>
  <c r="J39" i="1"/>
  <c r="M27" i="1"/>
  <c r="Q26" i="1"/>
  <c r="Q15" i="1"/>
  <c r="N15" i="1"/>
  <c r="P6" i="1"/>
  <c r="M6" i="1"/>
  <c r="I27" i="1"/>
  <c r="I13" i="1"/>
  <c r="I6" i="1"/>
  <c r="I5" i="1" s="1"/>
  <c r="C62" i="1" l="1"/>
  <c r="F27" i="1"/>
  <c r="F19" i="1"/>
  <c r="F6" i="1"/>
  <c r="F5" i="1" s="1"/>
  <c r="F72" i="1"/>
  <c r="D27" i="1" l="1"/>
  <c r="D19" i="1"/>
  <c r="D17" i="1"/>
  <c r="J17" i="1" s="1"/>
  <c r="D13" i="1"/>
  <c r="D6" i="1"/>
  <c r="C27" i="1"/>
  <c r="C19" i="1"/>
  <c r="C17" i="1"/>
  <c r="C13" i="1"/>
  <c r="C6" i="1"/>
  <c r="F20" i="2" l="1"/>
  <c r="D20" i="2"/>
  <c r="D7" i="2"/>
  <c r="M52" i="1" l="1"/>
  <c r="Q31" i="2" l="1"/>
  <c r="Q30" i="2"/>
  <c r="Q29" i="2"/>
  <c r="Q28" i="2"/>
  <c r="Q24" i="2"/>
  <c r="Q21" i="2"/>
  <c r="Q16" i="2"/>
  <c r="Q15" i="2"/>
  <c r="Q10" i="2"/>
  <c r="Q9" i="2"/>
  <c r="Q8" i="2"/>
  <c r="P20" i="2"/>
  <c r="P7" i="2"/>
  <c r="N33" i="2"/>
  <c r="N31" i="2"/>
  <c r="N30" i="2"/>
  <c r="N29" i="2"/>
  <c r="N28" i="2"/>
  <c r="N24" i="2"/>
  <c r="N21" i="2"/>
  <c r="N16" i="2"/>
  <c r="N15" i="2"/>
  <c r="N10" i="2"/>
  <c r="N9" i="2"/>
  <c r="N8" i="2"/>
  <c r="M20" i="2"/>
  <c r="K33" i="2"/>
  <c r="K32" i="2"/>
  <c r="K31" i="2"/>
  <c r="K30" i="2"/>
  <c r="K29" i="2"/>
  <c r="K28" i="2"/>
  <c r="K24" i="2"/>
  <c r="K21" i="2"/>
  <c r="K16" i="2"/>
  <c r="K15" i="2"/>
  <c r="K10" i="2"/>
  <c r="K9" i="2"/>
  <c r="K8" i="2"/>
  <c r="J33" i="2"/>
  <c r="J32" i="2"/>
  <c r="J31" i="2"/>
  <c r="J30" i="2"/>
  <c r="J29" i="2"/>
  <c r="J28" i="2"/>
  <c r="J24" i="2"/>
  <c r="J21" i="2"/>
  <c r="J16" i="2"/>
  <c r="J15" i="2"/>
  <c r="J10" i="2"/>
  <c r="J9" i="2"/>
  <c r="J8" i="2"/>
  <c r="I20" i="2"/>
  <c r="I7" i="2"/>
  <c r="G35" i="2"/>
  <c r="G33" i="2"/>
  <c r="G32" i="2"/>
  <c r="G31" i="2"/>
  <c r="G30" i="2"/>
  <c r="G29" i="2"/>
  <c r="G28" i="2"/>
  <c r="G24" i="2"/>
  <c r="G21" i="2"/>
  <c r="G16" i="2"/>
  <c r="G15" i="2"/>
  <c r="G10" i="2"/>
  <c r="G9" i="2"/>
  <c r="G8" i="2"/>
  <c r="F7" i="2"/>
  <c r="P6" i="2" l="1"/>
  <c r="P5" i="2" s="1"/>
  <c r="N20" i="2"/>
  <c r="Q20" i="2"/>
  <c r="K7" i="2"/>
  <c r="J7" i="2"/>
  <c r="K20" i="2"/>
  <c r="I6" i="2"/>
  <c r="I17" i="3" s="1"/>
  <c r="F6" i="2"/>
  <c r="F17" i="3" s="1"/>
  <c r="E35" i="2"/>
  <c r="E33" i="2"/>
  <c r="E32" i="2"/>
  <c r="E31" i="2"/>
  <c r="E30" i="2"/>
  <c r="E29" i="2"/>
  <c r="E28" i="2"/>
  <c r="E24" i="2"/>
  <c r="E21" i="2"/>
  <c r="E16" i="2"/>
  <c r="E15" i="2"/>
  <c r="E10" i="2"/>
  <c r="E9" i="2"/>
  <c r="E8" i="2"/>
  <c r="C20" i="2"/>
  <c r="G20" i="2" s="1"/>
  <c r="P17" i="3" l="1"/>
  <c r="E20" i="2"/>
  <c r="J20" i="2"/>
  <c r="I5" i="2"/>
  <c r="F5" i="2"/>
  <c r="K6" i="2"/>
  <c r="D6" i="2"/>
  <c r="J6" i="2" l="1"/>
  <c r="D17" i="3"/>
  <c r="K5" i="2"/>
  <c r="D5" i="2"/>
  <c r="J5" i="2" l="1"/>
  <c r="M7" i="2"/>
  <c r="C7" i="2"/>
  <c r="G7" i="2" l="1"/>
  <c r="E7" i="2"/>
  <c r="N7" i="2"/>
  <c r="Q7" i="2"/>
  <c r="C6" i="2"/>
  <c r="C17" i="3" s="1"/>
  <c r="M6" i="2"/>
  <c r="M17" i="3" s="1"/>
  <c r="Q17" i="1"/>
  <c r="N6" i="2" l="1"/>
  <c r="Q6" i="2"/>
  <c r="C5" i="2"/>
  <c r="G6" i="2"/>
  <c r="E6" i="2"/>
  <c r="M5" i="2"/>
  <c r="Q16" i="3"/>
  <c r="Q17" i="3"/>
  <c r="N8" i="3"/>
  <c r="N12" i="3"/>
  <c r="N16" i="3"/>
  <c r="N17" i="3"/>
  <c r="K8" i="3"/>
  <c r="K12" i="3"/>
  <c r="K16" i="3"/>
  <c r="K17" i="3"/>
  <c r="K7" i="3"/>
  <c r="J8" i="3"/>
  <c r="J12" i="3"/>
  <c r="J16" i="3"/>
  <c r="J17" i="3"/>
  <c r="J7" i="3"/>
  <c r="G8" i="3"/>
  <c r="G12" i="3"/>
  <c r="G16" i="3"/>
  <c r="G17" i="3"/>
  <c r="G7" i="3"/>
  <c r="N5" i="2" l="1"/>
  <c r="Q5" i="2"/>
  <c r="G5" i="2"/>
  <c r="E5" i="2"/>
  <c r="E12" i="3"/>
  <c r="E16" i="3"/>
  <c r="E17" i="3"/>
  <c r="E7" i="3"/>
  <c r="Q6" i="1" l="1"/>
  <c r="Q9" i="1"/>
  <c r="Q12" i="1"/>
  <c r="Q13" i="1"/>
  <c r="Q21" i="1"/>
  <c r="Q25" i="1"/>
  <c r="Q27" i="1"/>
  <c r="Q33" i="1"/>
  <c r="Q39" i="1"/>
  <c r="Q41" i="1"/>
  <c r="Q48" i="1"/>
  <c r="Q59" i="1"/>
  <c r="Q63" i="1"/>
  <c r="Q64" i="1"/>
  <c r="Q65" i="1"/>
  <c r="Q79" i="1"/>
  <c r="Q83" i="1"/>
  <c r="Q98" i="1"/>
  <c r="Q100" i="1"/>
  <c r="Q104" i="1"/>
  <c r="Q113" i="1"/>
  <c r="N18" i="1"/>
  <c r="N21" i="1"/>
  <c r="N25" i="1"/>
  <c r="N26" i="1"/>
  <c r="N27" i="1"/>
  <c r="N33" i="1"/>
  <c r="N39" i="1"/>
  <c r="N41" i="1"/>
  <c r="N48" i="1"/>
  <c r="N59" i="1"/>
  <c r="N63" i="1"/>
  <c r="N64" i="1"/>
  <c r="N65" i="1"/>
  <c r="N79" i="1"/>
  <c r="N83" i="1"/>
  <c r="N100" i="1"/>
  <c r="N104" i="1"/>
  <c r="N113" i="1"/>
  <c r="N9" i="1"/>
  <c r="N12" i="1"/>
  <c r="N13" i="1"/>
  <c r="N6" i="1"/>
  <c r="P112" i="1"/>
  <c r="M112" i="1"/>
  <c r="P103" i="1"/>
  <c r="M103" i="1"/>
  <c r="P97" i="1"/>
  <c r="M97" i="1"/>
  <c r="P82" i="1"/>
  <c r="M82" i="1"/>
  <c r="P72" i="1"/>
  <c r="M72" i="1"/>
  <c r="P62" i="1"/>
  <c r="M62" i="1"/>
  <c r="P52" i="1"/>
  <c r="P46" i="1"/>
  <c r="M46" i="1"/>
  <c r="P31" i="1"/>
  <c r="M31" i="1"/>
  <c r="P28" i="1"/>
  <c r="P29" i="1" s="1"/>
  <c r="P5" i="1"/>
  <c r="M5" i="1"/>
  <c r="N5" i="1" s="1"/>
  <c r="M28" i="1"/>
  <c r="M29" i="1" s="1"/>
  <c r="K6" i="1"/>
  <c r="K9" i="1"/>
  <c r="K12" i="1"/>
  <c r="K13" i="1"/>
  <c r="K18" i="1"/>
  <c r="K19" i="1"/>
  <c r="K20" i="1"/>
  <c r="K26" i="1"/>
  <c r="K27" i="1"/>
  <c r="K33" i="1"/>
  <c r="K41" i="1"/>
  <c r="K48" i="1"/>
  <c r="K59" i="1"/>
  <c r="K63" i="1"/>
  <c r="K64" i="1"/>
  <c r="K65" i="1"/>
  <c r="K79" i="1"/>
  <c r="K83" i="1"/>
  <c r="K98" i="1"/>
  <c r="K100" i="1"/>
  <c r="K104" i="1"/>
  <c r="K113" i="1"/>
  <c r="J6" i="1"/>
  <c r="J9" i="1"/>
  <c r="J12" i="1"/>
  <c r="J13" i="1"/>
  <c r="J18" i="1"/>
  <c r="J19" i="1"/>
  <c r="J20" i="1"/>
  <c r="J21" i="1"/>
  <c r="J26" i="1"/>
  <c r="J27" i="1"/>
  <c r="J33" i="1"/>
  <c r="J41" i="1"/>
  <c r="J48" i="1"/>
  <c r="J59" i="1"/>
  <c r="J63" i="1"/>
  <c r="J64" i="1"/>
  <c r="J65" i="1"/>
  <c r="J79" i="1"/>
  <c r="J83" i="1"/>
  <c r="J98" i="1"/>
  <c r="J100" i="1"/>
  <c r="J104" i="1"/>
  <c r="J113" i="1"/>
  <c r="G18" i="1"/>
  <c r="G19" i="1"/>
  <c r="G21" i="1"/>
  <c r="G26" i="1"/>
  <c r="G27" i="1"/>
  <c r="G33" i="1"/>
  <c r="G41" i="1"/>
  <c r="G48" i="1"/>
  <c r="G59" i="1"/>
  <c r="G63" i="1"/>
  <c r="G64" i="1"/>
  <c r="G65" i="1"/>
  <c r="G79" i="1"/>
  <c r="G83" i="1"/>
  <c r="G98" i="1"/>
  <c r="G100" i="1"/>
  <c r="G104" i="1"/>
  <c r="G113" i="1"/>
  <c r="G6" i="1"/>
  <c r="G12" i="1"/>
  <c r="G13" i="1"/>
  <c r="K5" i="1"/>
  <c r="I112" i="1"/>
  <c r="I103" i="1"/>
  <c r="I97" i="1"/>
  <c r="I82" i="1"/>
  <c r="I72" i="1"/>
  <c r="K72" i="1" s="1"/>
  <c r="I62" i="1"/>
  <c r="I52" i="1"/>
  <c r="I46" i="1"/>
  <c r="I31" i="1"/>
  <c r="I28" i="1"/>
  <c r="I29" i="1" s="1"/>
  <c r="F112" i="1"/>
  <c r="F103" i="1"/>
  <c r="F97" i="1"/>
  <c r="F82" i="1"/>
  <c r="F62" i="1"/>
  <c r="F52" i="1"/>
  <c r="F46" i="1"/>
  <c r="F31" i="1"/>
  <c r="F28" i="1"/>
  <c r="F29" i="1" s="1"/>
  <c r="N29" i="1" l="1"/>
  <c r="Q29" i="1"/>
  <c r="F30" i="1"/>
  <c r="K29" i="1"/>
  <c r="Q62" i="1"/>
  <c r="Q72" i="1"/>
  <c r="Q82" i="1"/>
  <c r="Q97" i="1"/>
  <c r="Q103" i="1"/>
  <c r="Q112" i="1"/>
  <c r="K46" i="1"/>
  <c r="K62" i="1"/>
  <c r="K82" i="1"/>
  <c r="K103" i="1"/>
  <c r="Q5" i="1"/>
  <c r="N31" i="1"/>
  <c r="N46" i="1"/>
  <c r="N52" i="1"/>
  <c r="N62" i="1"/>
  <c r="N72" i="1"/>
  <c r="N82" i="1"/>
  <c r="N103" i="1"/>
  <c r="N112" i="1"/>
  <c r="K31" i="1"/>
  <c r="K52" i="1"/>
  <c r="K112" i="1"/>
  <c r="Q46" i="1"/>
  <c r="N28" i="1"/>
  <c r="Q31" i="1"/>
  <c r="Q52" i="1"/>
  <c r="Q28" i="1"/>
  <c r="M30" i="1"/>
  <c r="I30" i="1"/>
  <c r="P30" i="1"/>
  <c r="Q30" i="1" s="1"/>
  <c r="K97" i="1"/>
  <c r="N97" i="1"/>
  <c r="K28" i="1"/>
  <c r="K30" i="1" l="1"/>
  <c r="N30" i="1"/>
  <c r="D112" i="1"/>
  <c r="J112" i="1" s="1"/>
  <c r="D103" i="1"/>
  <c r="J103" i="1" s="1"/>
  <c r="D97" i="1"/>
  <c r="D82" i="1"/>
  <c r="J82" i="1" s="1"/>
  <c r="D72" i="1"/>
  <c r="J72" i="1" s="1"/>
  <c r="D62" i="1"/>
  <c r="J62" i="1" s="1"/>
  <c r="D52" i="1"/>
  <c r="J52" i="1" s="1"/>
  <c r="D46" i="1"/>
  <c r="J46" i="1" s="1"/>
  <c r="E6" i="1"/>
  <c r="E12" i="1"/>
  <c r="E13" i="1"/>
  <c r="E18" i="1"/>
  <c r="E19" i="1"/>
  <c r="E21" i="1"/>
  <c r="E26" i="1"/>
  <c r="E27" i="1"/>
  <c r="E33" i="1"/>
  <c r="E41" i="1"/>
  <c r="E48" i="1"/>
  <c r="E59" i="1"/>
  <c r="E63" i="1"/>
  <c r="E64" i="1"/>
  <c r="E65" i="1"/>
  <c r="E79" i="1"/>
  <c r="E83" i="1"/>
  <c r="E98" i="1"/>
  <c r="E100" i="1"/>
  <c r="E104" i="1"/>
  <c r="E113" i="1"/>
  <c r="D5" i="1"/>
  <c r="D31" i="1"/>
  <c r="C112" i="1"/>
  <c r="C103" i="1"/>
  <c r="G103" i="1" s="1"/>
  <c r="C97" i="1"/>
  <c r="C82" i="1"/>
  <c r="G82" i="1" s="1"/>
  <c r="C72" i="1"/>
  <c r="G72" i="1" s="1"/>
  <c r="G62" i="1"/>
  <c r="C52" i="1"/>
  <c r="G52" i="1" s="1"/>
  <c r="C46" i="1"/>
  <c r="G46" i="1" s="1"/>
  <c r="C31" i="1"/>
  <c r="G31" i="1" s="1"/>
  <c r="C5" i="1"/>
  <c r="C28" i="1" s="1"/>
  <c r="G97" i="1" l="1"/>
  <c r="C30" i="1"/>
  <c r="G5" i="1"/>
  <c r="J5" i="1"/>
  <c r="D28" i="1"/>
  <c r="D29" i="1" s="1"/>
  <c r="G30" i="1"/>
  <c r="G112" i="1"/>
  <c r="E5" i="1"/>
  <c r="E112" i="1"/>
  <c r="E103" i="1"/>
  <c r="E82" i="1"/>
  <c r="E72" i="1"/>
  <c r="E62" i="1"/>
  <c r="E52" i="1"/>
  <c r="E46" i="1"/>
  <c r="D30" i="1"/>
  <c r="J31" i="1"/>
  <c r="E97" i="1"/>
  <c r="J97" i="1"/>
  <c r="E31" i="1"/>
  <c r="J29" i="1" l="1"/>
  <c r="C29" i="1"/>
  <c r="G29" i="1" s="1"/>
  <c r="G28" i="1"/>
  <c r="E30" i="1"/>
  <c r="J30" i="1"/>
  <c r="J28" i="1"/>
  <c r="E28" i="1"/>
  <c r="E29" i="1" l="1"/>
</calcChain>
</file>

<file path=xl/sharedStrings.xml><?xml version="1.0" encoding="utf-8"?>
<sst xmlns="http://schemas.openxmlformats.org/spreadsheetml/2006/main" count="443" uniqueCount="363">
  <si>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</si>
  <si>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государственным корпорациям (компаниям)</t>
  </si>
  <si>
    <t>Резервные средства</t>
  </si>
  <si>
    <t>Темп уточненного плана к прошлому году, %</t>
  </si>
  <si>
    <t>Исполнение (год) к прошлому году, %</t>
  </si>
  <si>
    <t xml:space="preserve">Код </t>
  </si>
  <si>
    <t>тыс. рублей</t>
  </si>
  <si>
    <t>Итого</t>
  </si>
  <si>
    <t>ПРОЧИЕ БЕЗВОЗМЕЗДНЫЕ ПОСТУПЛЕНИЯ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</si>
  <si>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</si>
  <si>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</si>
  <si>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Прочие безвозмездные поступления от других бюджетов бюджетной системы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</si>
  <si>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</si>
  <si>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</si>
  <si>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</si>
  <si>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</si>
  <si>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</si>
  <si>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Налог на добычу полезных ископаемых</t>
  </si>
  <si>
    <t>Земельный налог</t>
  </si>
  <si>
    <t>Налог на имущество физических лиц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</si>
  <si>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</si>
  <si>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</si>
  <si>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</si>
  <si>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 на доходы физических лиц</t>
  </si>
  <si>
    <t>НАЛОГОВЫЕ И НЕНАЛОГОВЫЕ ДОХОДЫ</t>
  </si>
  <si>
    <t>0204</t>
  </si>
  <si>
    <t>0203</t>
  </si>
  <si>
    <t>0200</t>
  </si>
  <si>
    <t>Исполнение государственных и муниципальных гарантий</t>
  </si>
  <si>
    <t>0106</t>
  </si>
  <si>
    <t>Акции и иные формы участия в капитале, находящиеся в государственной и муниципальной собственности</t>
  </si>
  <si>
    <t>Изменение остатков средств на счетах по учету средств бюджетов</t>
  </si>
  <si>
    <t>0105</t>
  </si>
  <si>
    <t>0103</t>
  </si>
  <si>
    <t>Бюджетные кредиты от других бюджетов бюджетной системы Российской Федерации</t>
  </si>
  <si>
    <t>0102</t>
  </si>
  <si>
    <t>0100</t>
  </si>
  <si>
    <t xml:space="preserve">Дефицит (-) / Профицит (+) </t>
  </si>
  <si>
    <t>Форма № 1</t>
  </si>
  <si>
    <t>Форма № 2</t>
  </si>
  <si>
    <t>Форма № 3</t>
  </si>
  <si>
    <t>Код</t>
  </si>
  <si>
    <t>Наименование раздела, подраздела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</si>
  <si>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</si>
  <si>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</si>
  <si>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</si>
  <si>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</si>
  <si>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</si>
  <si>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</si>
  <si>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</si>
  <si>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Международные отношения и международное сотрудничество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</si>
  <si>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</si>
  <si>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</si>
  <si>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</si>
  <si>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</si>
  <si>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</si>
  <si>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Другие вопросы в области национальной обороны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</si>
  <si>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</si>
  <si>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</si>
  <si>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</si>
  <si>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</si>
  <si>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</si>
  <si>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</si>
  <si>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</si>
  <si>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</si>
  <si>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</si>
  <si>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</si>
  <si>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</si>
  <si>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</si>
  <si>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</si>
  <si>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</si>
  <si>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</si>
  <si>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</si>
  <si>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</si>
  <si>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</si>
  <si>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Экологический контроль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</si>
  <si>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</si>
  <si>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</si>
  <si>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</si>
  <si>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</si>
  <si>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</si>
  <si>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</si>
  <si>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</si>
  <si>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</si>
  <si>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</si>
  <si>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</si>
  <si>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Прикладные научные исследования в области образования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</si>
  <si>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</si>
  <si>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</si>
  <si>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</si>
  <si>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</si>
  <si>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Прикладные научные исследования в области культуры, кинематографии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</si>
  <si>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</si>
  <si>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</si>
  <si>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</si>
  <si>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</si>
  <si>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</si>
  <si>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</si>
  <si>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</si>
  <si>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Санитарно-эпидемиологическое благополучие</t>
  </si>
  <si>
    <t>Прикладные научные исследования в области здравоохранения</t>
  </si>
  <si>
    <t>Другие вопросы в области здравоохранения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</si>
  <si>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</si>
  <si>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</si>
  <si>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</si>
  <si>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</si>
  <si>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</si>
  <si>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</si>
  <si>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</si>
  <si>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</si>
  <si>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</si>
  <si>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</si>
  <si>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</si>
  <si>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</si>
  <si>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</si>
  <si>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</si>
  <si>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внешнего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</si>
  <si>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</si>
  <si>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</si>
  <si>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</si>
  <si>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0104</t>
  </si>
  <si>
    <t>0107</t>
  </si>
  <si>
    <t>0108</t>
  </si>
  <si>
    <t>0111</t>
  </si>
  <si>
    <t>0113</t>
  </si>
  <si>
    <t>0209</t>
  </si>
  <si>
    <t>0300</t>
  </si>
  <si>
    <t>0304</t>
  </si>
  <si>
    <t>0310</t>
  </si>
  <si>
    <t>0400</t>
  </si>
  <si>
    <t>0401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</si>
  <si>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</si>
  <si>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</si>
  <si>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</si>
  <si>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</si>
  <si>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</si>
  <si>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</si>
  <si>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</si>
  <si>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</si>
  <si>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</si>
  <si>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</si>
  <si>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</si>
  <si>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</si>
  <si>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</si>
  <si>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0601</t>
  </si>
  <si>
    <t>0603</t>
  </si>
  <si>
    <t>0605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</si>
  <si>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</si>
  <si>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</si>
  <si>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</si>
  <si>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</si>
  <si>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</si>
  <si>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</si>
  <si>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</si>
  <si>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</si>
  <si>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</si>
  <si>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</si>
  <si>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0800</t>
  </si>
  <si>
    <t>0801</t>
  </si>
  <si>
    <t>0802</t>
  </si>
  <si>
    <t>0803</t>
  </si>
  <si>
    <t>0804</t>
  </si>
  <si>
    <t>0900</t>
  </si>
  <si>
    <t>0901</t>
  </si>
  <si>
    <t>0902</t>
  </si>
  <si>
    <t>0903</t>
  </si>
  <si>
    <t>0904</t>
  </si>
  <si>
    <t>0905</t>
  </si>
  <si>
    <t>0907</t>
  </si>
  <si>
    <t>0908</t>
  </si>
  <si>
    <t>0909</t>
  </si>
  <si>
    <t>1000</t>
  </si>
  <si>
    <t>1003</t>
  </si>
  <si>
    <t>1004</t>
  </si>
  <si>
    <t>1006</t>
  </si>
  <si>
    <t>1100</t>
  </si>
  <si>
    <t>1101</t>
  </si>
  <si>
    <t>1102</t>
  </si>
  <si>
    <t>1103</t>
  </si>
  <si>
    <t>1105</t>
  </si>
  <si>
    <t>1200</t>
  </si>
  <si>
    <t>1201</t>
  </si>
  <si>
    <t>1202</t>
  </si>
  <si>
    <t>1204</t>
  </si>
  <si>
    <t>1300</t>
  </si>
  <si>
    <t>1301</t>
  </si>
  <si>
    <t>1302</t>
  </si>
  <si>
    <t>1400</t>
  </si>
  <si>
    <t>1401</t>
  </si>
  <si>
    <t>1402</t>
  </si>
  <si>
    <t>1403</t>
  </si>
  <si>
    <t>Дотации бюджетам бюджетной системы Российской Федерации, в том числе</t>
  </si>
  <si>
    <t>на выравнивание бюджетной обеспеченности</t>
  </si>
  <si>
    <t>Акцизы по подакцизным товарам (продукции), производимым на территории РФ, в т.ч.:</t>
  </si>
  <si>
    <t>доходы от уплаты акцизов на нефтепродукты</t>
  </si>
  <si>
    <t>государственных (муниципальных) органов</t>
  </si>
  <si>
    <t>работников автономных и бюджетных учреждений</t>
  </si>
  <si>
    <t>Социальные выплаты гражданам, в т.ч.</t>
  </si>
  <si>
    <t>Стипендии</t>
  </si>
  <si>
    <t>Расходы на обязательное медицинское страхование неработающего населения</t>
  </si>
  <si>
    <t xml:space="preserve">Расходы на обслуживание гос. долга </t>
  </si>
  <si>
    <t>Иные выплаты</t>
  </si>
  <si>
    <t>Иные закупки товаров, работ и услуг для обеспечения государственных (муниципальных) нужд 
(за исключением закупки товаров, работ, услуг в целях капитального ремонта государственного (муниципального) имущества)</t>
  </si>
  <si>
    <t>Публичные нормативные выплаты гражданам несоциального характера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</si>
  <si>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</t>
  </si>
  <si>
    <t>Субсидии некоммерческим организациям (за исключением государственных (муниципальных) учреждений</t>
  </si>
  <si>
    <t>Исполнение судебных актов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</si>
  <si>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</si>
  <si>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</si>
  <si>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Закупка товаров, работ, услуг в целях капитального ремонта государственного (муниципального) имущества</t>
  </si>
  <si>
    <t>Премии и гранты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</si>
  <si>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бененфициара к принципалу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</si>
  <si>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работникам, в т.ч.</t>
  </si>
  <si>
    <t>121+129</t>
  </si>
  <si>
    <t>13101+13201+13301+13401+
13501+13601+14101+14201+
14301+14401+14501+14601</t>
  </si>
  <si>
    <t>310+320</t>
  </si>
  <si>
    <t>06001</t>
  </si>
  <si>
    <t>112+113+122+123+133+134+142</t>
  </si>
  <si>
    <t>330</t>
  </si>
  <si>
    <t xml:space="preserve">610+620-13101-13201-13301-13401-
13501-13601-14101-14201-
14301-14401-14501-14601
</t>
  </si>
  <si>
    <t>Обслуживание государственного внутреннего долга</t>
  </si>
  <si>
    <t xml:space="preserve">Прочие межбюджетные трансферты </t>
  </si>
  <si>
    <t>ИТОГО ДОХОДОВ</t>
  </si>
  <si>
    <t>Наименование доходов</t>
  </si>
  <si>
    <t>Наименование расходов</t>
  </si>
  <si>
    <t>Наименование источников финансирования дефицита бюджета</t>
  </si>
  <si>
    <t>Межбюджетные трансферты</t>
  </si>
  <si>
    <t>ИСТОЧНИКИ ФИНАНСИРОВАНИЯ ДЕФИЦИТОВ БЮДЖЕТОВ</t>
  </si>
  <si>
    <t xml:space="preserve">Кредиты кредитных организаций </t>
  </si>
  <si>
    <t xml:space="preserve">Получение кредитов от кредитных организаций </t>
  </si>
  <si>
    <t xml:space="preserve">Погашение кредитов, предоставленных кредитными организациями </t>
  </si>
  <si>
    <t xml:space="preserve">Получение бюджетных кредитов </t>
  </si>
  <si>
    <t>Погашение бюджетных кредитов</t>
  </si>
  <si>
    <t>Иные источники  финансирования дефицитов бюджетов</t>
  </si>
  <si>
    <t>1001</t>
  </si>
  <si>
    <t>1002</t>
  </si>
  <si>
    <t>Пенсионное обеспечение</t>
  </si>
  <si>
    <t>Социальное обслуживание населения</t>
  </si>
  <si>
    <t>Прикладные научные исследования в области общегосударственных вопросов</t>
  </si>
  <si>
    <t>0112</t>
  </si>
  <si>
    <t>Воспроизводство минерально-сырьевой базы</t>
  </si>
  <si>
    <t>0404</t>
  </si>
  <si>
    <t>Прикладные научные исследования в области жилищно-коммунального хозяйства</t>
  </si>
  <si>
    <t>0504</t>
  </si>
  <si>
    <t>Заготовка, переработка, хранение и обеспечение безопасности донорской крови и ее компонентов</t>
  </si>
  <si>
    <t>0906</t>
  </si>
  <si>
    <t>Примечания*</t>
  </si>
  <si>
    <t>наименование муниципального образования</t>
  </si>
  <si>
    <t xml:space="preserve">на поддержку мер по обеспечению сбалансированности  бюджетов  </t>
  </si>
  <si>
    <t>Доля муниципального долга муниципального образования  к налоговым и неналоговым доходам,%</t>
  </si>
  <si>
    <t xml:space="preserve">Общий объем муниципального долга муниципального образования  </t>
  </si>
  <si>
    <t>Вид расхода / раздел, подраздел (код формы 387)</t>
  </si>
  <si>
    <t>НАЛОГОВЫЕ  ДОХОДЫ - ВСЕГО:</t>
  </si>
  <si>
    <t>Налог, взимаемый в связи с применением патентной системы налогообложения</t>
  </si>
  <si>
    <t>НЕНАЛОГОВЫЕ  ДОХОДЫ - ВСЕГО:</t>
  </si>
  <si>
    <t>5=4/3</t>
  </si>
  <si>
    <t>7=6/3</t>
  </si>
  <si>
    <t>10=9/4</t>
  </si>
  <si>
    <t>11=9/6</t>
  </si>
  <si>
    <t>14=13/9</t>
  </si>
  <si>
    <t>17=16/13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</si>
  <si>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</si>
  <si>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</si>
  <si>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Доходы от использования имушества,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</si>
  <si>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</si>
  <si>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госудасртва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</si>
  <si>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</si>
  <si>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</si>
  <si>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</si>
  <si>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</si>
  <si>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111+119+121+129 
13101+13201+13301+13401+
13501+13601+14101+14201+
14301+14401+14501+14601</t>
  </si>
  <si>
    <t>* Примечания указываются в случае наличия отклонения соответствующего года от предыдущего свыше 5%</t>
  </si>
  <si>
    <t>Параметры бюджета ЮРЬЕВЕЦКОГО ГОРОДСКОГО ПОСЕЛЕНИЯ по видам расходов, разделам, подразделам</t>
  </si>
  <si>
    <t>Другие расходы (ВР 360, 880, 730)</t>
  </si>
  <si>
    <t xml:space="preserve">Параметры бюджета ЮРЬЕВЕЦКОГО ГОРОДСКОГО ПОСЕЛЕНИЯ по видам доходов </t>
  </si>
  <si>
    <t xml:space="preserve">Поступиление с учетом недоимки, пени  и задолженности </t>
  </si>
  <si>
    <t>Распределение  согласно закона Ивановской области на соотвествующий  финансовый год</t>
  </si>
  <si>
    <t>Распределение  согласно закона Ивановской области на соотвествующий  финансовый год ( увеличение  придоведении з/пл до МРОТ)</t>
  </si>
  <si>
    <t>Повторное включение в план приватизации объектов, подлежащих продаже в предыдущие года</t>
  </si>
  <si>
    <t>В связи с внесением изменений в НПА по осуществлению выплат депутатам</t>
  </si>
  <si>
    <t>Обеспечен уровень заработной платы работникам культуры до средней в Ивановской области, а так же предусмотрет рост тарифов по теплоснабжению.</t>
  </si>
  <si>
    <t>Предусмотрено оказание социальной поддержки пострадавшим при ЧС</t>
  </si>
  <si>
    <t xml:space="preserve">Предусматривается погашение ИД , по решениям Арбитражного суда Ивановской области </t>
  </si>
  <si>
    <t>Уменьшены расходы по текущему содержанию дорожной сети г.Юрьевец, в связи с отсутствием  распределенных субсидий из бюджета Ивановской области</t>
  </si>
  <si>
    <t>Не распределены средства субъекта на доведение заработной платы работникам культуры до уровня  в Ивановской области</t>
  </si>
  <si>
    <t>Увеличены расходы на проведение молодежных мероприятий</t>
  </si>
  <si>
    <t>Исполнение решения судов</t>
  </si>
  <si>
    <t>Не предусмотрены затраты на исковые требования</t>
  </si>
  <si>
    <t>Предумотрены расходы на ремонт сетей водоснабжения</t>
  </si>
  <si>
    <t>Параметры бюджета 
на 2024 год</t>
  </si>
  <si>
    <t xml:space="preserve">Темп роста показателей на 2024 год к уровню 2023 года </t>
  </si>
  <si>
    <t>241+242+244+245+247</t>
  </si>
  <si>
    <t>Оформление документов по требованию надзорных органов на эксплуатацию причальной стенци г.Юрьевец</t>
  </si>
  <si>
    <t>Предусмотрено оказание социальной поддержки пострадавшим при ЧС и  доплаты к муниципальным пенсиям</t>
  </si>
  <si>
    <t>Не предусматриваются субсидии МУП</t>
  </si>
  <si>
    <t>Снижены расходы по благоустройству и дорожной деятельности</t>
  </si>
  <si>
    <t>Предусматриваются расходы на обслуживание муниципального долга в связи с ростом ключвой ставки ЦБ</t>
  </si>
  <si>
    <t>Предусмотрены расходы нга разработку ПСД на капитальный ремонт аварийного дома за счет средств субсидии из бюджета Ивановской области</t>
  </si>
  <si>
    <t xml:space="preserve">За счет  отсутствия целевых средств на поддержку ТОС и благоустройства территорий </t>
  </si>
  <si>
    <t>Параметры бюджетаЮрьевецкого городского поселения  по видам источников финансирования дефицита бюджета</t>
  </si>
  <si>
    <t>Оценка исполнения бюджета м.о. в 2022 году</t>
  </si>
  <si>
    <t>Параметры бюджета м.о.
на 2023 год</t>
  </si>
  <si>
    <t xml:space="preserve">Темп роста показателей на 2023 год к уточненному бюджету 2022 года </t>
  </si>
  <si>
    <t xml:space="preserve">Темп роста показателей на 2023 год к оценке 2022 года </t>
  </si>
  <si>
    <t>Параметры бюджета 
на 2025 год</t>
  </si>
  <si>
    <t xml:space="preserve">Темп роста показателей на 2025 год к уровню 2024 года </t>
  </si>
  <si>
    <t xml:space="preserve">Индексация ФОТ </t>
  </si>
  <si>
    <t>В 2022 году оплачиваются ИД выставленные в рамках солидарной отвественности к МУП</t>
  </si>
  <si>
    <t>в 2021 гду оплачены требования судебных приставов по не несвоевременному исполнению решения судов</t>
  </si>
  <si>
    <t>В 2021 году  реализоввывиль мероприятия по газификации населенных пунктов</t>
  </si>
  <si>
    <t>Увеличены расходы  по переданным полномочиям  на оформлени е объектов муниципальной собственности ( причальные стенки),  содержание  сетей электроснабжения  ( уличное освещение),  содержание учреждений культуры и дорожной деятельности по разработке  ПСД</t>
  </si>
  <si>
    <t>В 2022 году увеличены расходы на обслуживание  кредитов  в связи с изменением ключевой ставки ЦБ</t>
  </si>
  <si>
    <t>Увеличение ФОТ в  связи с индексацией</t>
  </si>
  <si>
    <t xml:space="preserve">В 2021 году произведены расходы по ликвидации последствий  ураганного ветра на территории Юрьевецкого муниципального района за счет средств Резервного фонда Правительства Ивановской области </t>
  </si>
  <si>
    <t>За счет снижения  оластных средств по ремонту дорог</t>
  </si>
  <si>
    <t>В 2021 году проведение кадастровых работ, уточнение ген.плана и территориального планирования Юрьевецкого городского поселения за счет средств субсидии из бюджета Ивановской области произведено за счет средств областного бюджета</t>
  </si>
  <si>
    <t>В 2021 году  произведены  расходы за счет средств областного бюджета на газификацию г.Юрьевец</t>
  </si>
  <si>
    <t>В 2022 году выделены средства Федерального бюджета  на реализацию проекта по созданию комфортной городской среды</t>
  </si>
  <si>
    <t>Проведено присоединение учреждения  к учреждению культуры</t>
  </si>
  <si>
    <t>Обеспечен уровень заработной платы работникам культуры до средней в Ивановской области, а так же предусмотрет рост тарифов по теплоснабжению и содержание объектов  в свзяи со слиянием учреждений..</t>
  </si>
  <si>
    <t>Снижено софинансирования по иппотечному жилищному кредитованию и  предоставлению субсидий молодым семьям в рамках переданных полномочий на уровень Юрьевецкого муниципального района</t>
  </si>
  <si>
    <t>В 2021 году проведены мероприятия по  восстановление освещения на лыжной трассе города</t>
  </si>
  <si>
    <t>Рост процентной ставки при обслуживании муниципальных заимствований в связи с изменениям ключевой ставки ЦБ РФ</t>
  </si>
  <si>
    <t>Уменьшены расходы по текущему содержанию дорожной сети г.Юрьевец, в связи с уменьшением  распределенных субсидий из бюджета Ивановской области и передачей   расходов по содержанию дорожной сети на уровень района</t>
  </si>
  <si>
    <t>Передача расходных обязательств по содержанию дорожной сети на уровень района и отсутствие распределения  межбюджетных трансфертов  из областного бюджета</t>
  </si>
  <si>
    <t>Увеличение расходов на ремонт дорожной сети и разработку ПСД и их актуализацию</t>
  </si>
  <si>
    <t>Исполнение польномочий по культуре без передачи на уровень района</t>
  </si>
  <si>
    <t xml:space="preserve">отсутствие распределения целевой субсидии на  доведение ЗП работникам учреждений культуры за счет средств областного бюджета </t>
  </si>
  <si>
    <t>В 2022 году исполнялись обзяательства по ремонту муниципального жтлья по  решению судов.Снижены расходы на осуществление капитального ремонта муниципального жилья</t>
  </si>
  <si>
    <t>Предусматриаются расходы на ремонт по обращению нанимателей</t>
  </si>
  <si>
    <t>Снижены расходы по культуре в связи с  их исполненим   городским поселение самостоятельно</t>
  </si>
  <si>
    <t>Не предусматриваются выплаты судьям при проведении спортивных мероприятий</t>
  </si>
  <si>
    <t xml:space="preserve">Бюджетнеы ассигнования заложены для осуществления полномочий по ГО и ЧС  </t>
  </si>
  <si>
    <t>Уменьшены  расходы на содержание мест массового отдыха у воды</t>
  </si>
  <si>
    <t>Предусматриваются расходы  по  предоставлению льготного проезда общественным городским транспортом отдельных категорий граждан</t>
  </si>
  <si>
    <t>Завлены расходы на оформление земельных учатков и их границ</t>
  </si>
  <si>
    <t xml:space="preserve">В 2022 году была предусмотрена целевая субсидия на разработку ПСД на капитальный ремонт аварийного дома </t>
  </si>
  <si>
    <t>Предкусмотрен капитальный ремонт муниципального жилья по требованиям надзорных органов</t>
  </si>
  <si>
    <t>Предусматриваются расходы на проведение мероприятий по акутуализации схем теплоснабжения, водоснабжения и модернизацию объектов ЖКХ</t>
  </si>
  <si>
    <t>Увеличены выплаты в связи с  пересмотром заработной палты муниципальных служащих</t>
  </si>
  <si>
    <t>Уменьшается я численность получателей муниципальной пенсии</t>
  </si>
  <si>
    <t>Увеличиваются расходы на содержание объектов ( стадиона, лыжной трассы, катка)</t>
  </si>
  <si>
    <t>Снижен объем привлекаемых заимствований в кредитных организациях</t>
  </si>
  <si>
    <t>Исполнение бюджета м.о. за 2021 год</t>
  </si>
  <si>
    <t>Уточненный бюджет м.о.  на 2022 год по состоянию на 1 октября  2022 года</t>
  </si>
  <si>
    <t>Параметры бюджета 
на 2025год</t>
  </si>
  <si>
    <t>Снижение  привлечения кредитов кредитных организаций  за счет привления бюджетных кредитов</t>
  </si>
  <si>
    <t>Привлечение бюджетных кредитов для погашения кредитов кредитных организаций</t>
  </si>
  <si>
    <t>За счет привлечения  бюджетного кредита с рассрочкой возврата в течении 5 лет</t>
  </si>
  <si>
    <t>Оценка исполнения бюджета м.о. в 2023 году</t>
  </si>
  <si>
    <t>Уточненный бюджет м.о. на 2023 год по состоянию на 1 октября 2023 года</t>
  </si>
  <si>
    <t>Параметры бюджета м.о.
на 2024 год</t>
  </si>
  <si>
    <t xml:space="preserve">Темп роста показателей на 2024 год к уточненному бюджету 2023 года </t>
  </si>
  <si>
    <t xml:space="preserve">Темп роста показателей на 2024 год к оценке 2023 года </t>
  </si>
  <si>
    <t>Параметры бюджета 
на 2026 год</t>
  </si>
  <si>
    <t xml:space="preserve">Темп роста показателей на 2026 год к уровню 2025 года </t>
  </si>
  <si>
    <t>Исполнение бюджета муниципального образования за 2022 год</t>
  </si>
  <si>
    <t>Наличие потенциальных покупателей по объектам продажи</t>
  </si>
  <si>
    <t>Уменьшено кол-во арендаторов земельных участков, в связи с выкупом арендуемых объектов</t>
  </si>
  <si>
    <t>По данным УФНС по Ивановской области</t>
  </si>
  <si>
    <t>Расчет показателя исходя из размера оплаты за пользование муниципальным имуществом (найм жилого помещения)</t>
  </si>
  <si>
    <t>Распределение  согласно проекта закона Ивановской области на 2024 год и плановый период 2025 и 2026 гг</t>
  </si>
  <si>
    <t>Уточненный бюджет м.о.  на 2023 год по состоянию на 1 октября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</si>
</sst>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color theme="1"/>
      <name val="Times New Roman Cyr"/>
      <charset val="204"/>
    </font>
    <font>
      <b/>
      <sz val="11"/>
      <color theme="1"/>
      <name val="Times New Roman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0">
      <alignment horizontal="left" vertical="top"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2" borderId="5"/>
    <xf numFmtId="0" fontId="5" fillId="0" borderId="6">
      <alignment horizontal="center" vertical="center" wrapText="1"/>
    </xf>
    <xf numFmtId="0" fontId="5" fillId="0" borderId="7"/>
    <xf numFmtId="0" fontId="5" fillId="0" borderId="6">
      <alignment horizontal="center" vertical="center" shrinkToFit="1"/>
    </xf>
    <xf numFmtId="0" fontId="5" fillId="2" borderId="8"/>
    <xf numFmtId="0" fontId="7" fillId="0" borderId="6">
      <alignment horizontal="left"/>
    </xf>
    <xf numFmtId="4" fontId="7" fillId="3" borderId="6">
      <alignment horizontal="right" vertical="top" shrinkToFit="1"/>
    </xf>
    <xf numFmtId="0" fontId="5" fillId="2" borderId="9"/>
    <xf numFmtId="0" fontId="5" fillId="0" borderId="8"/>
    <xf numFmtId="0" fontId="5" fillId="0" borderId="0">
      <alignment horizontal="left" wrapText="1"/>
    </xf>
    <xf numFmtId="49" fontId="5" fillId="0" borderId="6">
      <alignment horizontal="left" vertical="top" wrapText="1"/>
    </xf>
    <xf numFmtId="4" fontId="5" fillId="4" borderId="6">
      <alignment horizontal="right" vertical="top" shrinkToFit="1"/>
    </xf>
    <xf numFmtId="0" fontId="5" fillId="2" borderId="9">
      <alignment horizontal="center"/>
    </xf>
    <xf numFmtId="0" fontId="5" fillId="2" borderId="0">
      <alignment horizontal="center"/>
    </xf>
    <xf numFmtId="4" fontId="5" fillId="0" borderId="6">
      <alignment horizontal="right" vertical="top" shrinkToFit="1"/>
    </xf>
    <xf numFmtId="49" fontId="7" fillId="0" borderId="6">
      <alignment horizontal="left" vertical="top" wrapText="1"/>
    </xf>
    <xf numFmtId="0" fontId="5" fillId="2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2" borderId="8">
      <alignment horizontal="center"/>
    </xf>
    <xf numFmtId="0" fontId="8" fillId="0" borderId="0">
      <alignment vertical="top" wrapText="1"/>
    </xf>
    <xf numFmtId="0" fontId="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/>
    <xf numFmtId="0" fontId="16" fillId="0" borderId="0"/>
    <xf numFmtId="0" fontId="2" fillId="0" borderId="0"/>
    <xf numFmtId="0" fontId="8" fillId="0" borderId="0">
      <alignment vertical="top" wrapText="1"/>
    </xf>
    <xf numFmtId="0" fontId="18" fillId="0" borderId="0"/>
    <xf numFmtId="0" fontId="16" fillId="0" borderId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0" fillId="0" borderId="0" xfId="0" applyAlignment="1"/>
    <xf numFmtId="0" fontId="14" fillId="0" borderId="1" xfId="0" applyFont="1" applyFill="1" applyBorder="1" applyAlignment="1">
      <alignment wrapText="1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0" fontId="14" fillId="0" borderId="1" xfId="0" applyFont="1" applyFill="1" applyBorder="1"/>
    <xf numFmtId="3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justify" vertical="center"/>
    </xf>
    <xf numFmtId="49" fontId="0" fillId="0" borderId="0" xfId="0" applyNumberFormat="1"/>
    <xf numFmtId="49" fontId="0" fillId="0" borderId="1" xfId="0" applyNumberFormat="1" applyBorder="1"/>
    <xf numFmtId="49" fontId="14" fillId="0" borderId="1" xfId="0" applyNumberFormat="1" applyFont="1" applyFill="1" applyBorder="1"/>
    <xf numFmtId="49" fontId="14" fillId="0" borderId="1" xfId="0" applyNumberFormat="1" applyFont="1" applyBorder="1"/>
    <xf numFmtId="49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3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20" fillId="0" borderId="4" xfId="0" applyFont="1" applyBorder="1" applyAlignment="1">
      <alignment vertical="center" wrapText="1"/>
    </xf>
    <xf numFmtId="0" fontId="20" fillId="0" borderId="4" xfId="0" applyFont="1" applyBorder="1" applyAlignment="1">
      <alignment vertical="center"/>
    </xf>
    <xf numFmtId="3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3" fontId="9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19" fillId="0" borderId="1" xfId="0" applyNumberFormat="1" applyFont="1" applyBorder="1" applyAlignment="1" applyProtection="1">
      <alignment horizontal="justify" vertical="center" wrapText="1"/>
      <protection locked="0"/>
    </xf>
    <xf numFmtId="3" fontId="19" fillId="0" borderId="1" xfId="0" applyNumberFormat="1" applyFont="1" applyFill="1" applyBorder="1" applyAlignment="1" applyProtection="1">
      <alignment horizontal="justify" vertical="center" wrapText="1"/>
      <protection locked="0"/>
    </xf>
    <xf numFmtId="0" fontId="0" fillId="0" borderId="0" xfId="0" applyBorder="1" applyAlignment="1"/>
    <xf numFmtId="0" fontId="0" fillId="0" borderId="0" xfId="0" applyBorder="1"/>
    <xf numFmtId="0" fontId="23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14" fillId="0" borderId="1" xfId="0" applyFont="1" applyBorder="1" applyAlignment="1">
      <alignment vertical="top"/>
    </xf>
    <xf numFmtId="0" fontId="25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4" fontId="15" fillId="0" borderId="10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26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Border="1" applyAlignment="1">
      <alignment horizontal="center" vertical="center"/>
    </xf>
    <xf numFmtId="4" fontId="27" fillId="0" borderId="1" xfId="0" applyNumberFormat="1" applyFont="1" applyBorder="1" applyAlignment="1">
      <alignment horizontal="center" vertical="center"/>
    </xf>
    <xf numFmtId="4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28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28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4" fontId="28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29" fillId="0" borderId="1" xfId="0" applyNumberFormat="1" applyFont="1" applyBorder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4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1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9" fillId="0" borderId="4" xfId="1" applyNumberFormat="1" applyFont="1" applyFill="1" applyBorder="1" applyAlignment="1" applyProtection="1">
      <alignment horizontal="center" vertical="center" wrapText="1"/>
      <protection locked="0"/>
    </xf>
    <xf numFmtId="4" fontId="28" fillId="0" borderId="4" xfId="1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>
      <alignment wrapText="1"/>
    </xf>
    <xf numFmtId="4" fontId="14" fillId="0" borderId="1" xfId="0" applyNumberFormat="1" applyFont="1" applyBorder="1"/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wrapText="1"/>
    </xf>
    <xf numFmtId="4" fontId="28" fillId="0" borderId="1" xfId="0" applyNumberFormat="1" applyFont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wrapText="1"/>
    </xf>
    <xf numFmtId="164" fontId="21" fillId="0" borderId="0" xfId="5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center" vertical="center" wrapText="1"/>
    </xf>
  </cellXfs>
  <cellStyles count="52">
    <cellStyle name="br" xfId="2" xr:uid="{00000000-0005-0000-0000-000000000000}"/>
    <cellStyle name="col" xfId="3" xr:uid="{00000000-0005-0000-0000-000001000000}"/>
    <cellStyle name="Normal" xfId="4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0" xfId="44" xr:uid="{00000000-0005-0000-0000-000022000000}"/>
    <cellStyle name="Обычный 2" xfId="34" xr:uid="{00000000-0005-0000-0000-000023000000}"/>
    <cellStyle name="Обычный 2 2" xfId="45" xr:uid="{00000000-0005-0000-0000-000024000000}"/>
    <cellStyle name="Обычный 3" xfId="35" xr:uid="{00000000-0005-0000-0000-000025000000}"/>
    <cellStyle name="Обычный 3 2" xfId="46" xr:uid="{00000000-0005-0000-0000-000026000000}"/>
    <cellStyle name="Обычный 4" xfId="1" xr:uid="{00000000-0005-0000-0000-000027000000}"/>
    <cellStyle name="Обычный 4 2" xfId="47" xr:uid="{00000000-0005-0000-0000-000028000000}"/>
    <cellStyle name="Обычный 5" xfId="42" xr:uid="{00000000-0005-0000-0000-000029000000}"/>
    <cellStyle name="Обычный 5 2" xfId="51" xr:uid="{00000000-0005-0000-0000-00002A000000}"/>
    <cellStyle name="Процентный 2" xfId="48" xr:uid="{00000000-0005-0000-0000-00002B000000}"/>
    <cellStyle name="Процентный 3" xfId="49" xr:uid="{00000000-0005-0000-0000-00002C000000}"/>
    <cellStyle name="Стиль 1" xfId="36" xr:uid="{00000000-0005-0000-0000-00002D000000}"/>
    <cellStyle name="Стиль 2" xfId="37" xr:uid="{00000000-0005-0000-0000-00002E000000}"/>
    <cellStyle name="Стиль 3" xfId="38" xr:uid="{00000000-0005-0000-0000-00002F000000}"/>
    <cellStyle name="Стиль 4" xfId="39" xr:uid="{00000000-0005-0000-0000-000030000000}"/>
    <cellStyle name="Стиль 5" xfId="40" xr:uid="{00000000-0005-0000-0000-000031000000}"/>
    <cellStyle name="Стиль 6" xfId="41" xr:uid="{00000000-0005-0000-0000-000032000000}"/>
    <cellStyle name="Финансовый 2" xfId="50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6" sqref="A6"/>
      <selection pane="bottomRight" activeCell="D3" sqref="D3"/>
    </sheetView>
  </sheetViews>
  <sheetFormatPr defaultRowHeight="15" x14ac:dyDescent="0.25"/>
  <cols>
    <col min="1" max="1" width="7" customWidth="1"/>
    <col min="2" max="2" width="41.28515625" style="10" customWidth="1"/>
    <col min="3" max="3" width="19.7109375" style="10" customWidth="1"/>
    <col min="4" max="4" width="15.28515625" style="10" customWidth="1"/>
    <col min="5" max="5" width="13.7109375" customWidth="1"/>
    <col min="6" max="6" width="12.85546875" customWidth="1"/>
    <col min="7" max="7" width="14.5703125" customWidth="1"/>
    <col min="8" max="8" width="13.5703125" customWidth="1"/>
    <col min="9" max="9" width="13.85546875" customWidth="1"/>
    <col min="10" max="10" width="14" customWidth="1"/>
    <col min="11" max="11" width="13.42578125" customWidth="1"/>
    <col min="12" max="12" width="13.28515625" customWidth="1"/>
    <col min="13" max="13" width="13.5703125" customWidth="1"/>
    <col min="14" max="14" width="12.42578125" customWidth="1"/>
    <col min="15" max="15" width="15.140625" customWidth="1"/>
    <col min="16" max="16" width="12.42578125" customWidth="1"/>
    <col min="17" max="17" width="13" customWidth="1"/>
    <col min="18" max="18" width="14.28515625" customWidth="1"/>
  </cols>
  <sheetData>
    <row r="1" spans="1:18" ht="20.25" customHeight="1" x14ac:dyDescent="0.3">
      <c r="A1" s="3"/>
      <c r="B1" s="87" t="s">
        <v>274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1" t="s">
        <v>38</v>
      </c>
    </row>
    <row r="2" spans="1:18" ht="17.25" customHeight="1" x14ac:dyDescent="0.25">
      <c r="A2" s="3"/>
      <c r="B2" s="16"/>
      <c r="C2" s="16"/>
      <c r="D2" s="16"/>
      <c r="E2" s="88" t="s">
        <v>247</v>
      </c>
      <c r="F2" s="88"/>
      <c r="G2" s="88"/>
      <c r="H2" s="88"/>
      <c r="I2" s="25"/>
      <c r="J2" s="25"/>
      <c r="K2" s="25"/>
      <c r="L2" s="6"/>
      <c r="M2" s="6"/>
      <c r="N2" s="6"/>
      <c r="O2" s="6"/>
      <c r="P2" s="6"/>
      <c r="Q2" s="6"/>
      <c r="R2" s="1" t="s">
        <v>6</v>
      </c>
    </row>
    <row r="3" spans="1:18" ht="94.5" x14ac:dyDescent="0.25">
      <c r="A3" s="32" t="s">
        <v>5</v>
      </c>
      <c r="B3" s="31" t="s">
        <v>223</v>
      </c>
      <c r="C3" s="26" t="s">
        <v>356</v>
      </c>
      <c r="D3" s="27" t="s">
        <v>350</v>
      </c>
      <c r="E3" s="27" t="s">
        <v>3</v>
      </c>
      <c r="F3" s="27" t="s">
        <v>349</v>
      </c>
      <c r="G3" s="27" t="s">
        <v>4</v>
      </c>
      <c r="H3" s="40" t="s">
        <v>246</v>
      </c>
      <c r="I3" s="40" t="s">
        <v>351</v>
      </c>
      <c r="J3" s="40" t="s">
        <v>352</v>
      </c>
      <c r="K3" s="40" t="s">
        <v>353</v>
      </c>
      <c r="L3" s="40" t="s">
        <v>246</v>
      </c>
      <c r="M3" s="40" t="s">
        <v>304</v>
      </c>
      <c r="N3" s="40" t="s">
        <v>305</v>
      </c>
      <c r="O3" s="40" t="s">
        <v>246</v>
      </c>
      <c r="P3" s="40" t="s">
        <v>354</v>
      </c>
      <c r="Q3" s="40" t="s">
        <v>355</v>
      </c>
      <c r="R3" s="40" t="s">
        <v>246</v>
      </c>
    </row>
    <row r="4" spans="1:18" ht="15.75" x14ac:dyDescent="0.25">
      <c r="A4" s="48">
        <v>1</v>
      </c>
      <c r="B4" s="49">
        <v>2</v>
      </c>
      <c r="C4" s="26">
        <v>3</v>
      </c>
      <c r="D4" s="27">
        <v>4</v>
      </c>
      <c r="E4" s="27" t="s">
        <v>255</v>
      </c>
      <c r="F4" s="27">
        <v>6</v>
      </c>
      <c r="G4" s="27" t="s">
        <v>256</v>
      </c>
      <c r="H4" s="40">
        <v>8</v>
      </c>
      <c r="I4" s="40">
        <v>9</v>
      </c>
      <c r="J4" s="40" t="s">
        <v>257</v>
      </c>
      <c r="K4" s="40" t="s">
        <v>258</v>
      </c>
      <c r="L4" s="40">
        <v>12</v>
      </c>
      <c r="M4" s="40">
        <v>13</v>
      </c>
      <c r="N4" s="40" t="s">
        <v>259</v>
      </c>
      <c r="O4" s="40">
        <v>15</v>
      </c>
      <c r="P4" s="40">
        <v>16</v>
      </c>
      <c r="Q4" s="40" t="s">
        <v>260</v>
      </c>
      <c r="R4" s="40">
        <v>18</v>
      </c>
    </row>
    <row r="5" spans="1:18" ht="15.75" x14ac:dyDescent="0.25">
      <c r="A5" s="32"/>
      <c r="B5" s="11" t="s">
        <v>222</v>
      </c>
      <c r="C5" s="72">
        <f>C6+C28</f>
        <v>136725</v>
      </c>
      <c r="D5" s="72">
        <f>D6+D28</f>
        <v>71028.160000000003</v>
      </c>
      <c r="E5" s="74">
        <f t="shared" ref="E5:E10" si="0">D5/C5*100</f>
        <v>51.94965075882245</v>
      </c>
      <c r="F5" s="72">
        <f>F6+F28</f>
        <v>103611.32</v>
      </c>
      <c r="G5" s="74">
        <f t="shared" ref="G5:G10" si="1">F5/C5*100</f>
        <v>75.780815505576896</v>
      </c>
      <c r="H5" s="76"/>
      <c r="I5" s="72">
        <f>I6+I28</f>
        <v>363636.56000000006</v>
      </c>
      <c r="J5" s="75">
        <f t="shared" ref="J5:J10" si="2">I5/D5*100</f>
        <v>511.96111514081178</v>
      </c>
      <c r="K5" s="75">
        <f t="shared" ref="K5:K10" si="3">I5/F5*100</f>
        <v>350.96219216201473</v>
      </c>
      <c r="L5" s="73"/>
      <c r="M5" s="72">
        <f>M6+M28</f>
        <v>61572.570000000007</v>
      </c>
      <c r="N5" s="75">
        <f t="shared" ref="N5:N10" si="4">M5/I5*100</f>
        <v>16.932447606478291</v>
      </c>
      <c r="O5" s="73"/>
      <c r="P5" s="72">
        <f>P6+P28</f>
        <v>63956.45</v>
      </c>
      <c r="Q5" s="75">
        <f t="shared" ref="Q5:Q10" si="5">P5/M5*100</f>
        <v>103.87165908455663</v>
      </c>
      <c r="R5" s="73"/>
    </row>
    <row r="6" spans="1:18" ht="30" x14ac:dyDescent="0.25">
      <c r="A6" s="12">
        <v>10000</v>
      </c>
      <c r="B6" s="13" t="s">
        <v>24</v>
      </c>
      <c r="C6" s="71">
        <f>C7+C20</f>
        <v>32784.229999999996</v>
      </c>
      <c r="D6" s="71">
        <f>D7+D20</f>
        <v>21631.7</v>
      </c>
      <c r="E6" s="74">
        <f t="shared" si="0"/>
        <v>65.982028554582513</v>
      </c>
      <c r="F6" s="71">
        <f>F7+F20</f>
        <v>30519.329999999998</v>
      </c>
      <c r="G6" s="74">
        <f t="shared" si="1"/>
        <v>93.091495514764262</v>
      </c>
      <c r="H6" s="70"/>
      <c r="I6" s="71">
        <f>I7+I20</f>
        <v>35547.280000000006</v>
      </c>
      <c r="J6" s="75">
        <f t="shared" si="2"/>
        <v>164.32957187830826</v>
      </c>
      <c r="K6" s="75">
        <f t="shared" si="3"/>
        <v>116.47464082599457</v>
      </c>
      <c r="L6" s="70"/>
      <c r="M6" s="71">
        <f>M7+M20</f>
        <v>37440.730000000003</v>
      </c>
      <c r="N6" s="75">
        <f t="shared" si="4"/>
        <v>105.32656788367491</v>
      </c>
      <c r="O6" s="70"/>
      <c r="P6" s="71">
        <f>P7+P20</f>
        <v>39418.83</v>
      </c>
      <c r="Q6" s="75">
        <f t="shared" si="5"/>
        <v>105.28328373939291</v>
      </c>
      <c r="R6" s="70"/>
    </row>
    <row r="7" spans="1:18" ht="15.75" x14ac:dyDescent="0.25">
      <c r="A7" s="12"/>
      <c r="B7" s="13" t="s">
        <v>252</v>
      </c>
      <c r="C7" s="71">
        <f>C8+C9+C11+C12+C13+C14+C15+C16+C17+C18+C19</f>
        <v>31471.109999999997</v>
      </c>
      <c r="D7" s="71">
        <f>D8+D9+D11+D12+D13+D14+D15+D16+D17+D18+D19</f>
        <v>20326.88</v>
      </c>
      <c r="E7" s="74">
        <f t="shared" si="0"/>
        <v>64.589015131655685</v>
      </c>
      <c r="F7" s="71">
        <f>F8+F9+F11+F12+F13+F14+F15+F16+F17+F18+F19</f>
        <v>28879.119999999999</v>
      </c>
      <c r="G7" s="74">
        <f t="shared" si="1"/>
        <v>91.763906643267433</v>
      </c>
      <c r="H7" s="70"/>
      <c r="I7" s="71">
        <f>I8+I9+I11+I12+I13+I14+I15+I16+I17+I18+I19</f>
        <v>34046.300000000003</v>
      </c>
      <c r="J7" s="75">
        <f t="shared" si="2"/>
        <v>167.49397841675653</v>
      </c>
      <c r="K7" s="75">
        <f t="shared" si="3"/>
        <v>117.89244270601044</v>
      </c>
      <c r="L7" s="70"/>
      <c r="M7" s="71">
        <f>M8+M9+M11+M12+M13+M14+M15+M16+M17+M18+M19</f>
        <v>35939.75</v>
      </c>
      <c r="N7" s="75">
        <f t="shared" si="4"/>
        <v>105.56139727371254</v>
      </c>
      <c r="O7" s="70"/>
      <c r="P7" s="71">
        <f>P8+P9+P11+P12+P13+P14+P15+P16+P17+P18+P19</f>
        <v>37917.85</v>
      </c>
      <c r="Q7" s="75">
        <f t="shared" si="5"/>
        <v>105.50393366676174</v>
      </c>
      <c r="R7" s="70"/>
    </row>
    <row r="8" spans="1:18" ht="45.75" x14ac:dyDescent="0.25">
      <c r="A8" s="12">
        <v>10102</v>
      </c>
      <c r="B8" s="13" t="s">
        <v>23</v>
      </c>
      <c r="C8" s="71">
        <v>24025.73</v>
      </c>
      <c r="D8" s="71">
        <v>16223.17</v>
      </c>
      <c r="E8" s="74">
        <f t="shared" si="0"/>
        <v>67.524150150692606</v>
      </c>
      <c r="F8" s="71">
        <v>22078.14</v>
      </c>
      <c r="G8" s="74">
        <f t="shared" si="1"/>
        <v>91.89373226120496</v>
      </c>
      <c r="H8" s="80" t="s">
        <v>359</v>
      </c>
      <c r="I8" s="71">
        <v>26343.9</v>
      </c>
      <c r="J8" s="75">
        <f t="shared" si="2"/>
        <v>162.38441685564536</v>
      </c>
      <c r="K8" s="75">
        <f t="shared" si="3"/>
        <v>119.32119281787325</v>
      </c>
      <c r="L8" s="80" t="s">
        <v>359</v>
      </c>
      <c r="M8" s="71">
        <v>27950.85</v>
      </c>
      <c r="N8" s="75">
        <f t="shared" si="4"/>
        <v>106.09989409312971</v>
      </c>
      <c r="O8" s="80" t="s">
        <v>359</v>
      </c>
      <c r="P8" s="71">
        <v>29823.75</v>
      </c>
      <c r="Q8" s="75">
        <f t="shared" si="5"/>
        <v>106.70069067666994</v>
      </c>
      <c r="R8" s="80" t="s">
        <v>359</v>
      </c>
    </row>
    <row r="9" spans="1:18" ht="45.75" x14ac:dyDescent="0.25">
      <c r="A9" s="12">
        <v>10302</v>
      </c>
      <c r="B9" s="13" t="s">
        <v>193</v>
      </c>
      <c r="C9" s="71">
        <v>3569.44</v>
      </c>
      <c r="D9" s="71">
        <v>2695.53</v>
      </c>
      <c r="E9" s="74">
        <f t="shared" si="0"/>
        <v>75.516887803128782</v>
      </c>
      <c r="F9" s="71">
        <v>3200.98</v>
      </c>
      <c r="G9" s="74">
        <f t="shared" si="1"/>
        <v>89.677372360930562</v>
      </c>
      <c r="H9" s="80" t="s">
        <v>359</v>
      </c>
      <c r="I9" s="71">
        <v>3729.4</v>
      </c>
      <c r="J9" s="75">
        <f t="shared" si="2"/>
        <v>138.35498028217083</v>
      </c>
      <c r="K9" s="75">
        <f t="shared" si="3"/>
        <v>116.5080694037451</v>
      </c>
      <c r="L9" s="80" t="s">
        <v>359</v>
      </c>
      <c r="M9" s="71">
        <v>3895.9</v>
      </c>
      <c r="N9" s="75">
        <f t="shared" si="4"/>
        <v>104.46452512468494</v>
      </c>
      <c r="O9" s="80" t="s">
        <v>359</v>
      </c>
      <c r="P9" s="71">
        <v>3961.1</v>
      </c>
      <c r="Q9" s="75">
        <f t="shared" si="5"/>
        <v>101.67355424933903</v>
      </c>
      <c r="R9" s="80" t="s">
        <v>359</v>
      </c>
    </row>
    <row r="10" spans="1:18" ht="30" x14ac:dyDescent="0.25">
      <c r="A10" s="12"/>
      <c r="B10" s="13" t="s">
        <v>194</v>
      </c>
      <c r="C10" s="71">
        <v>3569.44</v>
      </c>
      <c r="D10" s="71">
        <v>2695.53</v>
      </c>
      <c r="E10" s="74">
        <f t="shared" si="0"/>
        <v>75.516887803128782</v>
      </c>
      <c r="F10" s="71">
        <v>3200.98</v>
      </c>
      <c r="G10" s="74">
        <f t="shared" si="1"/>
        <v>89.677372360930562</v>
      </c>
      <c r="H10" s="70"/>
      <c r="I10" s="71">
        <v>3729.4</v>
      </c>
      <c r="J10" s="75">
        <f t="shared" si="2"/>
        <v>138.35498028217083</v>
      </c>
      <c r="K10" s="75">
        <f t="shared" si="3"/>
        <v>116.5080694037451</v>
      </c>
      <c r="L10" s="70"/>
      <c r="M10" s="71">
        <v>3895.9</v>
      </c>
      <c r="N10" s="75">
        <f t="shared" si="4"/>
        <v>104.46452512468494</v>
      </c>
      <c r="O10" s="70"/>
      <c r="P10" s="71">
        <v>3961.1</v>
      </c>
      <c r="Q10" s="75">
        <f t="shared" si="5"/>
        <v>101.67355424933903</v>
      </c>
      <c r="R10" s="70"/>
    </row>
    <row r="11" spans="1:18" ht="30" x14ac:dyDescent="0.25">
      <c r="A11" s="47">
        <v>10501</v>
      </c>
      <c r="B11" s="13" t="s">
        <v>22</v>
      </c>
      <c r="C11" s="71">
        <v>0</v>
      </c>
      <c r="D11" s="71">
        <v>0</v>
      </c>
      <c r="E11" s="74"/>
      <c r="F11" s="71">
        <v>0</v>
      </c>
      <c r="G11" s="74"/>
      <c r="H11" s="70"/>
      <c r="I11" s="71">
        <v>0</v>
      </c>
      <c r="J11" s="75"/>
      <c r="K11" s="75"/>
      <c r="L11" s="70"/>
      <c r="M11" s="71">
        <v>0</v>
      </c>
      <c r="N11" s="75"/>
      <c r="O11" s="70"/>
      <c r="P11" s="71">
        <v>0</v>
      </c>
      <c r="Q11" s="75"/>
      <c r="R11" s="70"/>
    </row>
    <row r="12" spans="1:18" ht="30" x14ac:dyDescent="0.25">
      <c r="A12" s="12">
        <v>10502</v>
      </c>
      <c r="B12" s="13" t="s">
        <v>21</v>
      </c>
      <c r="C12" s="71">
        <v>0</v>
      </c>
      <c r="D12" s="71">
        <v>0</v>
      </c>
      <c r="E12" s="74"/>
      <c r="F12" s="71">
        <v>0</v>
      </c>
      <c r="G12" s="74"/>
      <c r="H12" s="70"/>
      <c r="I12" s="71">
        <v>0</v>
      </c>
      <c r="J12" s="75"/>
      <c r="K12" s="75"/>
      <c r="L12" s="70"/>
      <c r="M12" s="71">
        <v>0</v>
      </c>
      <c r="N12" s="75"/>
      <c r="O12" s="70"/>
      <c r="P12" s="71">
        <v>0</v>
      </c>
      <c r="Q12" s="75"/>
      <c r="R12" s="70"/>
    </row>
    <row r="13" spans="1:18" ht="15.75" x14ac:dyDescent="0.25">
      <c r="A13" s="12">
        <v>10503</v>
      </c>
      <c r="B13" s="13" t="s">
        <v>20</v>
      </c>
      <c r="C13" s="71">
        <v>0</v>
      </c>
      <c r="D13" s="71">
        <v>0</v>
      </c>
      <c r="E13" s="74"/>
      <c r="F13" s="71">
        <v>0</v>
      </c>
      <c r="G13" s="74"/>
      <c r="H13" s="70"/>
      <c r="I13" s="71">
        <v>0</v>
      </c>
      <c r="J13" s="75"/>
      <c r="K13" s="75"/>
      <c r="L13" s="70"/>
      <c r="M13" s="71">
        <v>0</v>
      </c>
      <c r="N13" s="75"/>
      <c r="O13" s="70"/>
      <c r="P13" s="71">
        <v>0</v>
      </c>
      <c r="Q13" s="75"/>
      <c r="R13" s="70"/>
    </row>
    <row r="14" spans="1:18" ht="30" x14ac:dyDescent="0.25">
      <c r="A14" s="47">
        <v>10504</v>
      </c>
      <c r="B14" s="13" t="s">
        <v>253</v>
      </c>
      <c r="C14" s="71">
        <v>0</v>
      </c>
      <c r="D14" s="71">
        <v>0</v>
      </c>
      <c r="E14" s="74"/>
      <c r="F14" s="71">
        <v>0</v>
      </c>
      <c r="G14" s="74"/>
      <c r="H14" s="70"/>
      <c r="I14" s="71">
        <v>0</v>
      </c>
      <c r="J14" s="75"/>
      <c r="K14" s="75"/>
      <c r="L14" s="70"/>
      <c r="M14" s="71">
        <v>0</v>
      </c>
      <c r="N14" s="75"/>
      <c r="O14" s="70"/>
      <c r="P14" s="71">
        <v>0</v>
      </c>
      <c r="Q14" s="75"/>
      <c r="R14" s="70"/>
    </row>
    <row r="15" spans="1:18" ht="45.75" x14ac:dyDescent="0.25">
      <c r="A15" s="12">
        <v>10601</v>
      </c>
      <c r="B15" s="13" t="s">
        <v>19</v>
      </c>
      <c r="C15" s="71">
        <v>1971.69</v>
      </c>
      <c r="D15" s="71">
        <v>525.35</v>
      </c>
      <c r="E15" s="74">
        <f>D15/C15*100</f>
        <v>26.644655092839137</v>
      </c>
      <c r="F15" s="71">
        <v>1800</v>
      </c>
      <c r="G15" s="74">
        <f>F15/C15*100</f>
        <v>91.292241680994479</v>
      </c>
      <c r="H15" s="80" t="s">
        <v>275</v>
      </c>
      <c r="I15" s="71">
        <v>2083</v>
      </c>
      <c r="J15" s="75">
        <f>I15/D15*100</f>
        <v>396.49757304654037</v>
      </c>
      <c r="K15" s="75">
        <f>I15/F15*100</f>
        <v>115.72222222222221</v>
      </c>
      <c r="L15" s="80" t="s">
        <v>359</v>
      </c>
      <c r="M15" s="71">
        <v>2122</v>
      </c>
      <c r="N15" s="75">
        <f>M15/I15*100</f>
        <v>101.87229956793087</v>
      </c>
      <c r="O15" s="80" t="s">
        <v>359</v>
      </c>
      <c r="P15" s="71">
        <v>2161</v>
      </c>
      <c r="Q15" s="75">
        <f>P15/M15*100</f>
        <v>101.83788878416588</v>
      </c>
      <c r="R15" s="80" t="s">
        <v>359</v>
      </c>
    </row>
    <row r="16" spans="1:18" ht="45.75" x14ac:dyDescent="0.25">
      <c r="A16" s="12">
        <v>10606</v>
      </c>
      <c r="B16" s="13" t="s">
        <v>18</v>
      </c>
      <c r="C16" s="71">
        <v>1904.25</v>
      </c>
      <c r="D16" s="71">
        <v>882.83</v>
      </c>
      <c r="E16" s="74">
        <f>D16/C16*100</f>
        <v>46.361034528029407</v>
      </c>
      <c r="F16" s="71">
        <v>1800</v>
      </c>
      <c r="G16" s="74">
        <f>F16/C16*100</f>
        <v>94.525403702244986</v>
      </c>
      <c r="H16" s="80" t="s">
        <v>275</v>
      </c>
      <c r="I16" s="71">
        <v>1890</v>
      </c>
      <c r="J16" s="75">
        <f>I16/D16*100</f>
        <v>214.08425178120359</v>
      </c>
      <c r="K16" s="75">
        <f>I16/F16*100</f>
        <v>105</v>
      </c>
      <c r="L16" s="80" t="s">
        <v>359</v>
      </c>
      <c r="M16" s="71">
        <v>1971</v>
      </c>
      <c r="N16" s="75">
        <f>M16/I16*100</f>
        <v>104.28571428571429</v>
      </c>
      <c r="O16" s="80" t="s">
        <v>359</v>
      </c>
      <c r="P16" s="71">
        <v>1972</v>
      </c>
      <c r="Q16" s="75">
        <f>P16/M16*100</f>
        <v>100.05073566717402</v>
      </c>
      <c r="R16" s="70"/>
    </row>
    <row r="17" spans="1:18" ht="15.75" x14ac:dyDescent="0.25">
      <c r="A17" s="12">
        <v>10701</v>
      </c>
      <c r="B17" s="13" t="s">
        <v>17</v>
      </c>
      <c r="C17" s="71">
        <v>0</v>
      </c>
      <c r="D17" s="71">
        <v>0</v>
      </c>
      <c r="E17" s="74"/>
      <c r="F17" s="71">
        <v>0</v>
      </c>
      <c r="G17" s="74"/>
      <c r="H17" s="70"/>
      <c r="I17" s="71">
        <v>0</v>
      </c>
      <c r="J17" s="75"/>
      <c r="K17" s="75"/>
      <c r="L17" s="80"/>
      <c r="M17" s="71">
        <v>0</v>
      </c>
      <c r="N17" s="75"/>
      <c r="O17" s="70"/>
      <c r="P17" s="71">
        <v>0</v>
      </c>
      <c r="Q17" s="75"/>
      <c r="R17" s="70"/>
    </row>
    <row r="18" spans="1:18" ht="15.75" x14ac:dyDescent="0.25">
      <c r="A18" s="12">
        <v>10800</v>
      </c>
      <c r="B18" s="13" t="s">
        <v>261</v>
      </c>
      <c r="C18" s="71">
        <v>0</v>
      </c>
      <c r="D18" s="71">
        <v>0</v>
      </c>
      <c r="E18" s="74"/>
      <c r="F18" s="71">
        <v>0</v>
      </c>
      <c r="G18" s="74"/>
      <c r="H18" s="70"/>
      <c r="I18" s="71">
        <v>0</v>
      </c>
      <c r="J18" s="75"/>
      <c r="K18" s="75"/>
      <c r="L18" s="80"/>
      <c r="M18" s="71">
        <v>0</v>
      </c>
      <c r="N18" s="75"/>
      <c r="O18" s="70"/>
      <c r="P18" s="71">
        <v>0</v>
      </c>
      <c r="Q18" s="75"/>
      <c r="R18" s="70"/>
    </row>
    <row r="19" spans="1:18" ht="30" customHeight="1" x14ac:dyDescent="0.25">
      <c r="A19" s="47">
        <v>10900</v>
      </c>
      <c r="B19" s="13" t="s">
        <v>262</v>
      </c>
      <c r="C19" s="71">
        <v>0</v>
      </c>
      <c r="D19" s="71">
        <v>0</v>
      </c>
      <c r="E19" s="74"/>
      <c r="F19" s="71">
        <v>0</v>
      </c>
      <c r="G19" s="74"/>
      <c r="H19" s="70"/>
      <c r="I19" s="71">
        <v>0</v>
      </c>
      <c r="J19" s="75"/>
      <c r="K19" s="75"/>
      <c r="L19" s="80"/>
      <c r="M19" s="71">
        <v>0</v>
      </c>
      <c r="N19" s="75"/>
      <c r="O19" s="70"/>
      <c r="P19" s="71">
        <v>0</v>
      </c>
      <c r="Q19" s="75"/>
      <c r="R19" s="70"/>
    </row>
    <row r="20" spans="1:18" ht="18.75" customHeight="1" x14ac:dyDescent="0.25">
      <c r="A20" s="12"/>
      <c r="B20" s="13" t="s">
        <v>254</v>
      </c>
      <c r="C20" s="71">
        <f>C21+C22+C23+C24+C25+C26+C27</f>
        <v>1313.1200000000001</v>
      </c>
      <c r="D20" s="71">
        <f>D21+D22+D23+D24+D25+D26+D27</f>
        <v>1304.82</v>
      </c>
      <c r="E20" s="74">
        <f>D20/C20*100</f>
        <v>99.367917631290354</v>
      </c>
      <c r="F20" s="71">
        <f>F21+F22+F23+F24+F25+F26+F27</f>
        <v>1640.21</v>
      </c>
      <c r="G20" s="74">
        <f>F20/C20*100</f>
        <v>124.90937614231751</v>
      </c>
      <c r="H20" s="70"/>
      <c r="I20" s="71">
        <f>I21+I22+I23+I24+I25+I26+I27</f>
        <v>1500.98</v>
      </c>
      <c r="J20" s="75">
        <f>I20/D20*100</f>
        <v>115.03349120951549</v>
      </c>
      <c r="K20" s="75">
        <f>I20/F20*100</f>
        <v>91.511452801775377</v>
      </c>
      <c r="L20" s="80"/>
      <c r="M20" s="71">
        <f>M21+M22+M23+M24+M25+M26+M27</f>
        <v>1500.98</v>
      </c>
      <c r="N20" s="75">
        <f>M20/I20*100</f>
        <v>100</v>
      </c>
      <c r="O20" s="70"/>
      <c r="P20" s="71">
        <f>P21+P22+P23+P24+P25+P26+P27</f>
        <v>1500.98</v>
      </c>
      <c r="Q20" s="75">
        <f>P20/M20*100</f>
        <v>100</v>
      </c>
      <c r="R20" s="70"/>
    </row>
    <row r="21" spans="1:18" ht="102" x14ac:dyDescent="0.25">
      <c r="A21" s="47">
        <v>11100</v>
      </c>
      <c r="B21" s="13" t="s">
        <v>263</v>
      </c>
      <c r="C21" s="71">
        <v>1236.9000000000001</v>
      </c>
      <c r="D21" s="71">
        <v>807.36</v>
      </c>
      <c r="E21" s="74">
        <f>D21/C21*100</f>
        <v>65.272859568275521</v>
      </c>
      <c r="F21" s="71">
        <v>1115.21</v>
      </c>
      <c r="G21" s="74">
        <f>F21/C21*100</f>
        <v>90.161694558978084</v>
      </c>
      <c r="H21" s="80" t="s">
        <v>358</v>
      </c>
      <c r="I21" s="71">
        <v>1400.98</v>
      </c>
      <c r="J21" s="75">
        <f>I21/D21*100</f>
        <v>173.52606024573919</v>
      </c>
      <c r="K21" s="75">
        <f>I21/F21*100</f>
        <v>125.62477022264864</v>
      </c>
      <c r="L21" s="80" t="s">
        <v>360</v>
      </c>
      <c r="M21" s="71">
        <v>1400.98</v>
      </c>
      <c r="N21" s="75">
        <f>M21/I21*100</f>
        <v>100</v>
      </c>
      <c r="O21" s="70"/>
      <c r="P21" s="71">
        <v>1400.98</v>
      </c>
      <c r="Q21" s="75">
        <f>P21/M21*100</f>
        <v>100</v>
      </c>
      <c r="R21" s="79"/>
    </row>
    <row r="22" spans="1:18" ht="15" customHeight="1" x14ac:dyDescent="0.25">
      <c r="A22" s="47">
        <v>11200</v>
      </c>
      <c r="B22" s="13" t="s">
        <v>264</v>
      </c>
      <c r="C22" s="71">
        <v>0</v>
      </c>
      <c r="D22" s="71">
        <v>0</v>
      </c>
      <c r="E22" s="74"/>
      <c r="F22" s="71">
        <v>0</v>
      </c>
      <c r="G22" s="74"/>
      <c r="H22" s="70"/>
      <c r="I22" s="71">
        <v>0</v>
      </c>
      <c r="J22" s="75"/>
      <c r="K22" s="75"/>
      <c r="L22" s="80"/>
      <c r="M22" s="71">
        <v>0</v>
      </c>
      <c r="N22" s="75"/>
      <c r="O22" s="70"/>
      <c r="P22" s="71">
        <v>0</v>
      </c>
      <c r="Q22" s="75"/>
      <c r="R22" s="70"/>
    </row>
    <row r="23" spans="1:18" ht="15" customHeight="1" x14ac:dyDescent="0.25">
      <c r="A23" s="47">
        <v>11300</v>
      </c>
      <c r="B23" s="13" t="s">
        <v>265</v>
      </c>
      <c r="C23" s="71">
        <v>0</v>
      </c>
      <c r="D23" s="71">
        <v>0</v>
      </c>
      <c r="E23" s="74"/>
      <c r="F23" s="71">
        <v>0</v>
      </c>
      <c r="G23" s="74"/>
      <c r="H23" s="70"/>
      <c r="I23" s="71">
        <v>0</v>
      </c>
      <c r="J23" s="75"/>
      <c r="K23" s="75"/>
      <c r="L23" s="80"/>
      <c r="M23" s="71">
        <v>0</v>
      </c>
      <c r="N23" s="75"/>
      <c r="O23" s="70"/>
      <c r="P23" s="71">
        <v>0</v>
      </c>
      <c r="Q23" s="75"/>
      <c r="R23" s="70"/>
    </row>
    <row r="24" spans="1:18" ht="79.5" x14ac:dyDescent="0.25">
      <c r="A24" s="47">
        <v>11400</v>
      </c>
      <c r="B24" s="13" t="s">
        <v>266</v>
      </c>
      <c r="C24" s="71">
        <v>56.21</v>
      </c>
      <c r="D24" s="71">
        <v>497.46</v>
      </c>
      <c r="E24" s="74">
        <f>D24/C24*100</f>
        <v>885.00266856431244</v>
      </c>
      <c r="F24" s="71">
        <v>525</v>
      </c>
      <c r="G24" s="74">
        <f>F24/C24*100</f>
        <v>933.99750933997507</v>
      </c>
      <c r="H24" s="80" t="s">
        <v>357</v>
      </c>
      <c r="I24" s="71">
        <v>100</v>
      </c>
      <c r="J24" s="75">
        <f>I24/D24*100</f>
        <v>20.102118763317655</v>
      </c>
      <c r="K24" s="75">
        <f>I24/F24*100</f>
        <v>19.047619047619047</v>
      </c>
      <c r="L24" s="80" t="s">
        <v>278</v>
      </c>
      <c r="M24" s="71">
        <v>100</v>
      </c>
      <c r="N24" s="75">
        <f>M24/I24*100</f>
        <v>100</v>
      </c>
      <c r="O24" s="70"/>
      <c r="P24" s="71">
        <v>100</v>
      </c>
      <c r="Q24" s="75">
        <f>P24/M24*100</f>
        <v>100</v>
      </c>
      <c r="R24" s="80"/>
    </row>
    <row r="25" spans="1:18" ht="15" customHeight="1" x14ac:dyDescent="0.25">
      <c r="A25" s="47">
        <v>11500</v>
      </c>
      <c r="B25" s="13" t="s">
        <v>267</v>
      </c>
      <c r="C25" s="71">
        <v>0</v>
      </c>
      <c r="D25" s="71">
        <v>0</v>
      </c>
      <c r="E25" s="74"/>
      <c r="F25" s="71">
        <v>0</v>
      </c>
      <c r="G25" s="74"/>
      <c r="H25" s="70"/>
      <c r="I25" s="71">
        <v>0</v>
      </c>
      <c r="J25" s="75"/>
      <c r="K25" s="75"/>
      <c r="L25" s="80"/>
      <c r="M25" s="71">
        <v>0</v>
      </c>
      <c r="N25" s="75"/>
      <c r="O25" s="70"/>
      <c r="P25" s="71">
        <v>0</v>
      </c>
      <c r="Q25" s="75"/>
      <c r="R25" s="70"/>
    </row>
    <row r="26" spans="1:18" ht="15" customHeight="1" x14ac:dyDescent="0.25">
      <c r="A26" s="47">
        <v>11600</v>
      </c>
      <c r="B26" s="13" t="s">
        <v>268</v>
      </c>
      <c r="C26" s="71">
        <v>0</v>
      </c>
      <c r="D26" s="71">
        <v>0</v>
      </c>
      <c r="E26" s="74"/>
      <c r="F26" s="71">
        <v>0</v>
      </c>
      <c r="G26" s="74"/>
      <c r="H26" s="70"/>
      <c r="I26" s="71">
        <v>0</v>
      </c>
      <c r="J26" s="75"/>
      <c r="K26" s="75"/>
      <c r="L26" s="80"/>
      <c r="M26" s="71">
        <v>0</v>
      </c>
      <c r="N26" s="75"/>
      <c r="O26" s="70"/>
      <c r="P26" s="71">
        <v>0</v>
      </c>
      <c r="Q26" s="75"/>
      <c r="R26" s="70"/>
    </row>
    <row r="27" spans="1:18" ht="15.75" x14ac:dyDescent="0.25">
      <c r="A27" s="14">
        <v>11700</v>
      </c>
      <c r="B27" s="13" t="s">
        <v>269</v>
      </c>
      <c r="C27" s="71">
        <v>20.010000000000002</v>
      </c>
      <c r="D27" s="71">
        <v>0</v>
      </c>
      <c r="E27" s="74">
        <v>0</v>
      </c>
      <c r="F27" s="71">
        <v>0</v>
      </c>
      <c r="G27" s="74">
        <v>0</v>
      </c>
      <c r="H27" s="70"/>
      <c r="I27" s="71">
        <v>0</v>
      </c>
      <c r="J27" s="75"/>
      <c r="K27" s="75"/>
      <c r="L27" s="80"/>
      <c r="M27" s="71">
        <v>0</v>
      </c>
      <c r="N27" s="75"/>
      <c r="O27" s="70"/>
      <c r="P27" s="71">
        <v>0</v>
      </c>
      <c r="Q27" s="75"/>
      <c r="R27" s="70"/>
    </row>
    <row r="28" spans="1:18" ht="15.75" x14ac:dyDescent="0.25">
      <c r="A28" s="14">
        <v>20000</v>
      </c>
      <c r="B28" s="13" t="s">
        <v>16</v>
      </c>
      <c r="C28" s="71">
        <v>103940.77</v>
      </c>
      <c r="D28" s="71">
        <v>49396.46</v>
      </c>
      <c r="E28" s="74">
        <f t="shared" ref="E28:E33" si="6">D28/C28*100</f>
        <v>47.523661793153927</v>
      </c>
      <c r="F28" s="71">
        <v>73091.990000000005</v>
      </c>
      <c r="G28" s="74">
        <f t="shared" ref="G28:G33" si="7">F28/C28*100</f>
        <v>70.320808668244425</v>
      </c>
      <c r="H28" s="70"/>
      <c r="I28" s="71">
        <v>328089.28000000003</v>
      </c>
      <c r="J28" s="75">
        <f t="shared" ref="J28:J35" si="8">I28/D28*100</f>
        <v>664.19593630798647</v>
      </c>
      <c r="K28" s="75">
        <f t="shared" ref="K28:K35" si="9">I28/F28*100</f>
        <v>448.87172999394329</v>
      </c>
      <c r="L28" s="80"/>
      <c r="M28" s="71">
        <v>24131.84</v>
      </c>
      <c r="N28" s="75">
        <f>M28/I28*100</f>
        <v>7.3552662250958019</v>
      </c>
      <c r="O28" s="70"/>
      <c r="P28" s="71">
        <v>24537.62</v>
      </c>
      <c r="Q28" s="75">
        <f>P28/M28*100</f>
        <v>101.68151288919536</v>
      </c>
      <c r="R28" s="70"/>
    </row>
    <row r="29" spans="1:18" ht="60" x14ac:dyDescent="0.25">
      <c r="A29" s="14">
        <v>20200</v>
      </c>
      <c r="B29" s="13" t="s">
        <v>15</v>
      </c>
      <c r="C29" s="71">
        <v>105954.2</v>
      </c>
      <c r="D29" s="71">
        <v>49389.38</v>
      </c>
      <c r="E29" s="74">
        <f t="shared" si="6"/>
        <v>46.613895437840128</v>
      </c>
      <c r="F29" s="71">
        <v>73053.17</v>
      </c>
      <c r="G29" s="74">
        <f t="shared" si="7"/>
        <v>68.947875591529169</v>
      </c>
      <c r="H29" s="70"/>
      <c r="I29" s="71">
        <v>328089.28000000003</v>
      </c>
      <c r="J29" s="75">
        <f t="shared" si="8"/>
        <v>664.29114923086706</v>
      </c>
      <c r="K29" s="75">
        <f t="shared" si="9"/>
        <v>449.11025763837495</v>
      </c>
      <c r="L29" s="80"/>
      <c r="M29" s="71">
        <v>24131.84</v>
      </c>
      <c r="N29" s="75">
        <f>M29/I29*100</f>
        <v>7.3552662250958019</v>
      </c>
      <c r="O29" s="70"/>
      <c r="P29" s="71">
        <v>24537.62</v>
      </c>
      <c r="Q29" s="75">
        <f>P29/M29*100</f>
        <v>101.68151288919536</v>
      </c>
      <c r="R29" s="70"/>
    </row>
    <row r="30" spans="1:18" ht="30" x14ac:dyDescent="0.25">
      <c r="A30" s="14">
        <v>20201</v>
      </c>
      <c r="B30" s="13" t="s">
        <v>191</v>
      </c>
      <c r="C30" s="71">
        <v>18247.37</v>
      </c>
      <c r="D30" s="71">
        <v>13748.76</v>
      </c>
      <c r="E30" s="74">
        <f t="shared" si="6"/>
        <v>75.346529390262816</v>
      </c>
      <c r="F30" s="71">
        <v>18331.68</v>
      </c>
      <c r="G30" s="74">
        <f t="shared" si="7"/>
        <v>100.4620391870171</v>
      </c>
      <c r="H30" s="70"/>
      <c r="I30" s="71">
        <v>18331.68</v>
      </c>
      <c r="J30" s="75">
        <f t="shared" si="8"/>
        <v>133.33333333333331</v>
      </c>
      <c r="K30" s="75">
        <f t="shared" si="9"/>
        <v>100</v>
      </c>
      <c r="L30" s="80"/>
      <c r="M30" s="71">
        <v>14374.2</v>
      </c>
      <c r="N30" s="75">
        <f>M30/I30*100</f>
        <v>78.411798591291145</v>
      </c>
      <c r="O30" s="70"/>
      <c r="P30" s="71">
        <v>14374.2</v>
      </c>
      <c r="Q30" s="75">
        <f>P30/M30*100</f>
        <v>100</v>
      </c>
      <c r="R30" s="70"/>
    </row>
    <row r="31" spans="1:18" ht="90.75" x14ac:dyDescent="0.25">
      <c r="A31" s="14"/>
      <c r="B31" s="13" t="s">
        <v>192</v>
      </c>
      <c r="C31" s="71">
        <v>17807.2</v>
      </c>
      <c r="D31" s="71">
        <v>13355.4</v>
      </c>
      <c r="E31" s="74">
        <f t="shared" si="6"/>
        <v>75</v>
      </c>
      <c r="F31" s="71">
        <v>17807.2</v>
      </c>
      <c r="G31" s="74">
        <f t="shared" si="7"/>
        <v>100</v>
      </c>
      <c r="H31" s="80" t="s">
        <v>276</v>
      </c>
      <c r="I31" s="71">
        <v>17807.2</v>
      </c>
      <c r="J31" s="75">
        <f t="shared" si="8"/>
        <v>133.33333333333334</v>
      </c>
      <c r="K31" s="75">
        <f t="shared" si="9"/>
        <v>100</v>
      </c>
      <c r="L31" s="80" t="s">
        <v>361</v>
      </c>
      <c r="M31" s="71">
        <v>14374.2</v>
      </c>
      <c r="N31" s="75">
        <f>M31/I31*100</f>
        <v>80.721281279482454</v>
      </c>
      <c r="O31" s="80" t="s">
        <v>361</v>
      </c>
      <c r="P31" s="71">
        <v>14374.2</v>
      </c>
      <c r="Q31" s="75">
        <f>P31/M31*100</f>
        <v>100</v>
      </c>
      <c r="R31" s="80" t="s">
        <v>361</v>
      </c>
    </row>
    <row r="32" spans="1:18" ht="102" x14ac:dyDescent="0.25">
      <c r="A32" s="14"/>
      <c r="B32" s="13" t="s">
        <v>248</v>
      </c>
      <c r="C32" s="71">
        <v>440.17</v>
      </c>
      <c r="D32" s="71">
        <v>393.36</v>
      </c>
      <c r="E32" s="74">
        <f t="shared" si="6"/>
        <v>89.36547243110617</v>
      </c>
      <c r="F32" s="71">
        <v>524.48</v>
      </c>
      <c r="G32" s="74">
        <f t="shared" si="7"/>
        <v>119.1539632414749</v>
      </c>
      <c r="H32" s="80" t="s">
        <v>277</v>
      </c>
      <c r="I32" s="71">
        <v>524.48</v>
      </c>
      <c r="J32" s="75">
        <f t="shared" si="8"/>
        <v>133.33333333333331</v>
      </c>
      <c r="K32" s="75">
        <f t="shared" si="9"/>
        <v>100</v>
      </c>
      <c r="L32" s="80"/>
      <c r="M32" s="71">
        <v>0</v>
      </c>
      <c r="N32" s="75"/>
      <c r="O32" s="70"/>
      <c r="P32" s="71">
        <v>0</v>
      </c>
      <c r="Q32" s="75"/>
      <c r="R32" s="70"/>
    </row>
    <row r="33" spans="1:18" ht="90.75" x14ac:dyDescent="0.25">
      <c r="A33" s="14">
        <v>20220</v>
      </c>
      <c r="B33" s="13" t="s">
        <v>14</v>
      </c>
      <c r="C33" s="71">
        <v>28105.85</v>
      </c>
      <c r="D33" s="71">
        <v>16508.400000000001</v>
      </c>
      <c r="E33" s="74">
        <f t="shared" si="6"/>
        <v>58.736526381518452</v>
      </c>
      <c r="F33" s="71">
        <v>18819.73</v>
      </c>
      <c r="G33" s="74">
        <f t="shared" si="7"/>
        <v>66.960188003565094</v>
      </c>
      <c r="H33" s="80" t="s">
        <v>276</v>
      </c>
      <c r="I33" s="71">
        <v>9757.6</v>
      </c>
      <c r="J33" s="75">
        <f t="shared" si="8"/>
        <v>59.106878922245642</v>
      </c>
      <c r="K33" s="75">
        <f t="shared" si="9"/>
        <v>51.847715137252237</v>
      </c>
      <c r="L33" s="80" t="s">
        <v>361</v>
      </c>
      <c r="M33" s="71">
        <v>9757.64</v>
      </c>
      <c r="N33" s="75">
        <f>M33/I33*100</f>
        <v>100.00040993686972</v>
      </c>
      <c r="O33" s="80" t="s">
        <v>361</v>
      </c>
      <c r="P33" s="71">
        <v>10163.42</v>
      </c>
      <c r="Q33" s="75">
        <f>P33/M33*100</f>
        <v>104.15858752731194</v>
      </c>
      <c r="R33" s="80" t="s">
        <v>361</v>
      </c>
    </row>
    <row r="34" spans="1:18" ht="30" x14ac:dyDescent="0.25">
      <c r="A34" s="14">
        <v>20230</v>
      </c>
      <c r="B34" s="13" t="s">
        <v>13</v>
      </c>
      <c r="C34" s="71">
        <v>0</v>
      </c>
      <c r="D34" s="71">
        <v>0</v>
      </c>
      <c r="E34" s="74"/>
      <c r="F34" s="71">
        <v>0</v>
      </c>
      <c r="G34" s="74"/>
      <c r="H34" s="70"/>
      <c r="I34" s="71">
        <v>0</v>
      </c>
      <c r="J34" s="75"/>
      <c r="K34" s="75"/>
      <c r="L34" s="80"/>
      <c r="M34" s="71">
        <v>0</v>
      </c>
      <c r="N34" s="75"/>
      <c r="O34" s="70"/>
      <c r="P34" s="71">
        <v>0</v>
      </c>
      <c r="Q34" s="75"/>
      <c r="R34" s="70"/>
    </row>
    <row r="35" spans="1:18" ht="90.75" x14ac:dyDescent="0.25">
      <c r="A35" s="14">
        <v>20240</v>
      </c>
      <c r="B35" s="13" t="s">
        <v>12</v>
      </c>
      <c r="C35" s="71">
        <v>59600.98</v>
      </c>
      <c r="D35" s="71">
        <v>19132.22</v>
      </c>
      <c r="E35" s="74">
        <f>D35/C35*100</f>
        <v>32.100512441238379</v>
      </c>
      <c r="F35" s="71">
        <v>35901.760000000002</v>
      </c>
      <c r="G35" s="74">
        <f>F35/C35*100</f>
        <v>60.236861877103365</v>
      </c>
      <c r="H35" s="80" t="s">
        <v>276</v>
      </c>
      <c r="I35" s="71">
        <v>300000</v>
      </c>
      <c r="J35" s="75">
        <f t="shared" si="8"/>
        <v>1568.0354919606818</v>
      </c>
      <c r="K35" s="75">
        <f t="shared" si="9"/>
        <v>835.61363008387332</v>
      </c>
      <c r="L35" s="80" t="s">
        <v>361</v>
      </c>
      <c r="M35" s="71">
        <v>0</v>
      </c>
      <c r="N35" s="75"/>
      <c r="O35" s="70"/>
      <c r="P35" s="71">
        <v>0</v>
      </c>
      <c r="Q35" s="75"/>
      <c r="R35" s="70"/>
    </row>
    <row r="36" spans="1:18" ht="15" customHeight="1" x14ac:dyDescent="0.25">
      <c r="A36" s="14">
        <v>20290</v>
      </c>
      <c r="B36" s="13" t="s">
        <v>11</v>
      </c>
      <c r="C36" s="71">
        <v>0</v>
      </c>
      <c r="D36" s="71">
        <v>0</v>
      </c>
      <c r="E36" s="74"/>
      <c r="F36" s="71">
        <v>0</v>
      </c>
      <c r="G36" s="74"/>
      <c r="H36" s="70"/>
      <c r="I36" s="71">
        <v>0</v>
      </c>
      <c r="J36" s="75">
        <v>0</v>
      </c>
      <c r="K36" s="75">
        <v>0</v>
      </c>
      <c r="L36" s="80"/>
      <c r="M36" s="71">
        <v>0</v>
      </c>
      <c r="N36" s="75"/>
      <c r="O36" s="70"/>
      <c r="P36" s="71">
        <v>0</v>
      </c>
      <c r="Q36" s="75"/>
      <c r="R36" s="70"/>
    </row>
    <row r="37" spans="1:18" ht="45" x14ac:dyDescent="0.25">
      <c r="A37" s="14">
        <v>20300</v>
      </c>
      <c r="B37" s="13" t="s">
        <v>10</v>
      </c>
      <c r="C37" s="71">
        <v>0</v>
      </c>
      <c r="D37" s="71">
        <v>0</v>
      </c>
      <c r="E37" s="74"/>
      <c r="F37" s="71">
        <v>0</v>
      </c>
      <c r="G37" s="74"/>
      <c r="H37" s="70"/>
      <c r="I37" s="71">
        <v>0</v>
      </c>
      <c r="J37" s="75"/>
      <c r="K37" s="75"/>
      <c r="L37" s="80"/>
      <c r="M37" s="71">
        <v>0</v>
      </c>
      <c r="N37" s="75"/>
      <c r="O37" s="70"/>
      <c r="P37" s="71">
        <v>0</v>
      </c>
      <c r="Q37" s="75"/>
      <c r="R37" s="70"/>
    </row>
    <row r="38" spans="1:18" ht="45" x14ac:dyDescent="0.25">
      <c r="A38" s="14">
        <v>20400</v>
      </c>
      <c r="B38" s="13" t="s">
        <v>9</v>
      </c>
      <c r="C38" s="71">
        <v>0</v>
      </c>
      <c r="D38" s="71">
        <v>0</v>
      </c>
      <c r="E38" s="74"/>
      <c r="F38" s="71">
        <v>0</v>
      </c>
      <c r="G38" s="74"/>
      <c r="H38" s="70"/>
      <c r="I38" s="71">
        <v>0</v>
      </c>
      <c r="J38" s="75"/>
      <c r="K38" s="75"/>
      <c r="L38" s="80"/>
      <c r="M38" s="71">
        <v>0</v>
      </c>
      <c r="N38" s="75"/>
      <c r="O38" s="70"/>
      <c r="P38" s="71">
        <v>0</v>
      </c>
      <c r="Q38" s="75"/>
      <c r="R38" s="70"/>
    </row>
    <row r="39" spans="1:18" ht="30" x14ac:dyDescent="0.25">
      <c r="A39" s="14">
        <v>20700</v>
      </c>
      <c r="B39" s="13" t="s">
        <v>8</v>
      </c>
      <c r="C39" s="71">
        <v>28.93</v>
      </c>
      <c r="D39" s="71">
        <v>0</v>
      </c>
      <c r="E39" s="74"/>
      <c r="F39" s="71">
        <v>31.73</v>
      </c>
      <c r="G39" s="74"/>
      <c r="H39" s="70"/>
      <c r="I39" s="71">
        <v>0</v>
      </c>
      <c r="J39" s="74"/>
      <c r="K39" s="74"/>
      <c r="L39" s="80"/>
      <c r="M39" s="71">
        <v>0</v>
      </c>
      <c r="N39" s="74"/>
      <c r="O39" s="70"/>
      <c r="P39" s="71">
        <v>0</v>
      </c>
      <c r="Q39" s="74"/>
      <c r="R39" s="70"/>
    </row>
    <row r="41" spans="1:18" ht="45" x14ac:dyDescent="0.25">
      <c r="B41" s="30" t="s">
        <v>271</v>
      </c>
    </row>
    <row r="42" spans="1:18" x14ac:dyDescent="0.25">
      <c r="C42" s="43"/>
      <c r="D42" s="43"/>
      <c r="E42" s="44"/>
      <c r="F42" s="44"/>
      <c r="G42" s="44"/>
      <c r="H42" s="44"/>
    </row>
    <row r="43" spans="1:18" x14ac:dyDescent="0.25">
      <c r="B43" s="50"/>
      <c r="C43" s="86"/>
      <c r="D43" s="86"/>
      <c r="E43" s="86"/>
      <c r="F43" s="86"/>
      <c r="G43" s="86"/>
      <c r="H43" s="86"/>
    </row>
    <row r="44" spans="1:18" x14ac:dyDescent="0.25">
      <c r="C44" s="43"/>
      <c r="D44" s="43"/>
      <c r="E44" s="44"/>
      <c r="F44" s="44"/>
      <c r="G44" s="44"/>
      <c r="H44" s="44"/>
    </row>
    <row r="45" spans="1:18" x14ac:dyDescent="0.25">
      <c r="B45" s="30"/>
    </row>
  </sheetData>
  <mergeCells count="4">
    <mergeCell ref="C43:E43"/>
    <mergeCell ref="F43:H43"/>
    <mergeCell ref="B1:Q1"/>
    <mergeCell ref="E2:H2"/>
  </mergeCells>
  <pageMargins left="0.23622047244094491" right="0.23622047244094491" top="0.15748031496062992" bottom="0.1574803149606299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18"/>
  <sheetViews>
    <sheetView zoomScaleNormal="100" workbookViewId="0">
      <pane xSplit="2" ySplit="3" topLeftCell="E106" activePane="bottomRight" state="frozen"/>
      <selection pane="topRight" activeCell="C1" sqref="C1"/>
      <selection pane="bottomLeft" activeCell="A6" sqref="A6"/>
      <selection pane="bottomRight" activeCell="H7" sqref="H7"/>
    </sheetView>
  </sheetViews>
  <sheetFormatPr defaultRowHeight="15" x14ac:dyDescent="0.25"/>
  <cols>
    <col min="1" max="1" width="24.28515625" style="2" customWidth="1"/>
    <col min="2" max="2" width="35.28515625" style="9" customWidth="1"/>
    <col min="3" max="3" width="20.140625" style="9" customWidth="1"/>
    <col min="4" max="4" width="17.140625" customWidth="1"/>
    <col min="5" max="5" width="13.5703125" customWidth="1"/>
    <col min="6" max="6" width="12.7109375" customWidth="1"/>
    <col min="7" max="7" width="12.28515625" customWidth="1"/>
    <col min="8" max="8" width="26" customWidth="1"/>
    <col min="9" max="9" width="12.42578125" customWidth="1"/>
    <col min="10" max="10" width="13.5703125" customWidth="1"/>
    <col min="11" max="11" width="12.42578125" customWidth="1"/>
    <col min="12" max="12" width="17.7109375" customWidth="1"/>
    <col min="13" max="14" width="12.42578125" customWidth="1"/>
    <col min="15" max="15" width="17.28515625" customWidth="1"/>
    <col min="16" max="17" width="12.42578125" customWidth="1"/>
    <col min="18" max="18" width="14.42578125" customWidth="1"/>
  </cols>
  <sheetData>
    <row r="1" spans="1:18" ht="33.75" customHeight="1" x14ac:dyDescent="0.3">
      <c r="A1" s="3"/>
      <c r="B1" s="87" t="s">
        <v>272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1" t="s">
        <v>39</v>
      </c>
    </row>
    <row r="2" spans="1:18" ht="22.5" customHeight="1" x14ac:dyDescent="0.25">
      <c r="A2" s="3"/>
      <c r="B2" s="7"/>
      <c r="C2" s="7"/>
      <c r="D2" s="89"/>
      <c r="E2" s="89"/>
      <c r="F2" s="28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1" t="s">
        <v>6</v>
      </c>
    </row>
    <row r="3" spans="1:18" ht="110.25" x14ac:dyDescent="0.25">
      <c r="A3" s="29" t="s">
        <v>251</v>
      </c>
      <c r="B3" s="31" t="s">
        <v>224</v>
      </c>
      <c r="C3" s="15" t="s">
        <v>356</v>
      </c>
      <c r="D3" s="27" t="s">
        <v>362</v>
      </c>
      <c r="E3" s="27" t="s">
        <v>3</v>
      </c>
      <c r="F3" s="27" t="s">
        <v>349</v>
      </c>
      <c r="G3" s="27" t="s">
        <v>4</v>
      </c>
      <c r="H3" s="27" t="s">
        <v>246</v>
      </c>
      <c r="I3" s="27" t="s">
        <v>351</v>
      </c>
      <c r="J3" s="27" t="s">
        <v>352</v>
      </c>
      <c r="K3" s="40" t="s">
        <v>353</v>
      </c>
      <c r="L3" s="40" t="s">
        <v>246</v>
      </c>
      <c r="M3" s="40" t="s">
        <v>304</v>
      </c>
      <c r="N3" s="40" t="s">
        <v>305</v>
      </c>
      <c r="O3" s="40" t="s">
        <v>246</v>
      </c>
      <c r="P3" s="40" t="s">
        <v>354</v>
      </c>
      <c r="Q3" s="40" t="s">
        <v>355</v>
      </c>
      <c r="R3" s="40" t="s">
        <v>246</v>
      </c>
    </row>
    <row r="4" spans="1:18" ht="15.75" x14ac:dyDescent="0.25">
      <c r="A4" s="49">
        <v>1</v>
      </c>
      <c r="B4" s="49">
        <v>2</v>
      </c>
      <c r="C4" s="26">
        <v>3</v>
      </c>
      <c r="D4" s="27">
        <v>4</v>
      </c>
      <c r="E4" s="27" t="s">
        <v>255</v>
      </c>
      <c r="F4" s="27">
        <v>6</v>
      </c>
      <c r="G4" s="27" t="s">
        <v>256</v>
      </c>
      <c r="H4" s="40">
        <v>8</v>
      </c>
      <c r="I4" s="40">
        <v>9</v>
      </c>
      <c r="J4" s="40" t="s">
        <v>257</v>
      </c>
      <c r="K4" s="40" t="s">
        <v>258</v>
      </c>
      <c r="L4" s="40">
        <v>12</v>
      </c>
      <c r="M4" s="40">
        <v>13</v>
      </c>
      <c r="N4" s="40" t="s">
        <v>259</v>
      </c>
      <c r="O4" s="40">
        <v>15</v>
      </c>
      <c r="P4" s="40">
        <v>16</v>
      </c>
      <c r="Q4" s="40" t="s">
        <v>260</v>
      </c>
      <c r="R4" s="40">
        <v>18</v>
      </c>
    </row>
    <row r="5" spans="1:18" ht="75" x14ac:dyDescent="0.25">
      <c r="A5" s="37" t="s">
        <v>270</v>
      </c>
      <c r="B5" s="41" t="s">
        <v>212</v>
      </c>
      <c r="C5" s="51">
        <f>C6+C7</f>
        <v>195.55</v>
      </c>
      <c r="D5" s="52">
        <f>D6+D7</f>
        <v>233.66</v>
      </c>
      <c r="E5" s="52">
        <f>D5/C5*100</f>
        <v>119.48862183584761</v>
      </c>
      <c r="F5" s="52">
        <f>F6</f>
        <v>221</v>
      </c>
      <c r="G5" s="52">
        <f>F5/C5*100</f>
        <v>113.01457427767834</v>
      </c>
      <c r="H5" s="61"/>
      <c r="I5" s="52">
        <f>I6</f>
        <v>266.66000000000003</v>
      </c>
      <c r="J5" s="52">
        <f>I5/D5*100</f>
        <v>114.1230848241034</v>
      </c>
      <c r="K5" s="52">
        <f>I5/F5*100</f>
        <v>120.66063348416291</v>
      </c>
      <c r="L5" s="66"/>
      <c r="M5" s="52">
        <f>M6+M7</f>
        <v>266.66000000000003</v>
      </c>
      <c r="N5" s="52">
        <f>M5/I5*100</f>
        <v>100</v>
      </c>
      <c r="O5" s="66"/>
      <c r="P5" s="52">
        <f>P6+P7</f>
        <v>266.66000000000003</v>
      </c>
      <c r="Q5" s="52">
        <f>P5/M5*100</f>
        <v>100</v>
      </c>
      <c r="R5" s="66"/>
    </row>
    <row r="6" spans="1:18" ht="24.75" customHeight="1" x14ac:dyDescent="0.25">
      <c r="A6" s="37" t="s">
        <v>213</v>
      </c>
      <c r="B6" s="41" t="s">
        <v>195</v>
      </c>
      <c r="C6" s="51">
        <f>151.22+44.33</f>
        <v>195.55</v>
      </c>
      <c r="D6" s="52">
        <f>183.12+50.54</f>
        <v>233.66</v>
      </c>
      <c r="E6" s="52">
        <f t="shared" ref="E6:E65" si="0">D6/C6*100</f>
        <v>119.48862183584761</v>
      </c>
      <c r="F6" s="52">
        <f>173.4+47.6</f>
        <v>221</v>
      </c>
      <c r="G6" s="52">
        <f t="shared" ref="G6:G65" si="1">F6/C6*100</f>
        <v>113.01457427767834</v>
      </c>
      <c r="H6" s="62" t="s">
        <v>306</v>
      </c>
      <c r="I6" s="60">
        <f>204.81+61.85</f>
        <v>266.66000000000003</v>
      </c>
      <c r="J6" s="52">
        <f t="shared" ref="J6:J65" si="2">I6/D6*100</f>
        <v>114.1230848241034</v>
      </c>
      <c r="K6" s="52">
        <f t="shared" ref="K6:K65" si="3">I6/F6*100</f>
        <v>120.66063348416291</v>
      </c>
      <c r="L6" s="62" t="s">
        <v>306</v>
      </c>
      <c r="M6" s="52">
        <f>204.81+61.85</f>
        <v>266.66000000000003</v>
      </c>
      <c r="N6" s="52">
        <f t="shared" ref="N6:N65" si="4">M6/I6*100</f>
        <v>100</v>
      </c>
      <c r="O6" s="66"/>
      <c r="P6" s="52">
        <f>204.81+61.85</f>
        <v>266.66000000000003</v>
      </c>
      <c r="Q6" s="52">
        <f t="shared" ref="Q6:Q65" si="5">P6/M6*100</f>
        <v>100</v>
      </c>
      <c r="R6" s="66"/>
    </row>
    <row r="7" spans="1:18" ht="41.45" customHeight="1" x14ac:dyDescent="0.25">
      <c r="A7" s="37" t="s">
        <v>214</v>
      </c>
      <c r="B7" s="41" t="s">
        <v>196</v>
      </c>
      <c r="C7" s="51"/>
      <c r="D7" s="52"/>
      <c r="E7" s="52"/>
      <c r="F7" s="52"/>
      <c r="G7" s="52"/>
      <c r="H7" s="62"/>
      <c r="I7" s="60"/>
      <c r="J7" s="52"/>
      <c r="K7" s="52"/>
      <c r="L7" s="66"/>
      <c r="M7" s="52"/>
      <c r="N7" s="52"/>
      <c r="O7" s="66"/>
      <c r="P7" s="52"/>
      <c r="Q7" s="52"/>
      <c r="R7" s="66"/>
    </row>
    <row r="8" spans="1:18" ht="15.75" x14ac:dyDescent="0.25">
      <c r="A8" s="37">
        <v>340</v>
      </c>
      <c r="B8" s="42" t="s">
        <v>198</v>
      </c>
      <c r="C8" s="51"/>
      <c r="D8" s="52"/>
      <c r="E8" s="52"/>
      <c r="F8" s="52"/>
      <c r="G8" s="52"/>
      <c r="H8" s="62"/>
      <c r="I8" s="60"/>
      <c r="J8" s="52"/>
      <c r="K8" s="52"/>
      <c r="L8" s="66"/>
      <c r="M8" s="52"/>
      <c r="N8" s="52"/>
      <c r="O8" s="66"/>
      <c r="P8" s="52"/>
      <c r="Q8" s="52"/>
      <c r="R8" s="66"/>
    </row>
    <row r="9" spans="1:18" ht="78.75" x14ac:dyDescent="0.25">
      <c r="A9" s="38" t="s">
        <v>215</v>
      </c>
      <c r="B9" s="41" t="s">
        <v>197</v>
      </c>
      <c r="C9" s="51">
        <v>46</v>
      </c>
      <c r="D9" s="52">
        <v>100</v>
      </c>
      <c r="E9" s="52"/>
      <c r="F9" s="52">
        <v>12</v>
      </c>
      <c r="G9" s="52"/>
      <c r="H9" s="62"/>
      <c r="I9" s="60">
        <v>200</v>
      </c>
      <c r="J9" s="52">
        <f t="shared" si="2"/>
        <v>200</v>
      </c>
      <c r="K9" s="52">
        <f t="shared" si="3"/>
        <v>1666.6666666666667</v>
      </c>
      <c r="L9" s="66" t="s">
        <v>293</v>
      </c>
      <c r="M9" s="52">
        <v>200</v>
      </c>
      <c r="N9" s="52">
        <f t="shared" si="4"/>
        <v>100</v>
      </c>
      <c r="O9" s="66"/>
      <c r="P9" s="52">
        <v>200</v>
      </c>
      <c r="Q9" s="52">
        <f t="shared" si="5"/>
        <v>100</v>
      </c>
      <c r="R9" s="66"/>
    </row>
    <row r="10" spans="1:18" ht="45" x14ac:dyDescent="0.25">
      <c r="A10" s="36" t="s">
        <v>216</v>
      </c>
      <c r="B10" s="42" t="s">
        <v>199</v>
      </c>
      <c r="C10" s="51"/>
      <c r="D10" s="52"/>
      <c r="E10" s="52"/>
      <c r="F10" s="52"/>
      <c r="G10" s="52"/>
      <c r="H10" s="62"/>
      <c r="I10" s="60"/>
      <c r="J10" s="52"/>
      <c r="K10" s="52"/>
      <c r="L10" s="66"/>
      <c r="M10" s="52"/>
      <c r="N10" s="52"/>
      <c r="O10" s="66"/>
      <c r="P10" s="52"/>
      <c r="Q10" s="52"/>
      <c r="R10" s="66"/>
    </row>
    <row r="11" spans="1:18" ht="30" customHeight="1" x14ac:dyDescent="0.25">
      <c r="A11" s="36">
        <v>720</v>
      </c>
      <c r="B11" s="41" t="s">
        <v>200</v>
      </c>
      <c r="C11" s="51">
        <v>0</v>
      </c>
      <c r="D11" s="52"/>
      <c r="E11" s="52"/>
      <c r="F11" s="52"/>
      <c r="G11" s="52"/>
      <c r="H11" s="62"/>
      <c r="I11" s="60"/>
      <c r="J11" s="52"/>
      <c r="K11" s="52"/>
      <c r="L11" s="66"/>
      <c r="M11" s="52"/>
      <c r="N11" s="52"/>
      <c r="O11" s="66"/>
      <c r="P11" s="52"/>
      <c r="Q11" s="52"/>
      <c r="R11" s="66"/>
    </row>
    <row r="12" spans="1:18" ht="51" customHeight="1" x14ac:dyDescent="0.25">
      <c r="A12" s="36" t="s">
        <v>217</v>
      </c>
      <c r="B12" s="41" t="s">
        <v>201</v>
      </c>
      <c r="C12" s="51">
        <v>16</v>
      </c>
      <c r="D12" s="52">
        <v>13</v>
      </c>
      <c r="E12" s="52">
        <f t="shared" si="0"/>
        <v>81.25</v>
      </c>
      <c r="F12" s="52">
        <v>13</v>
      </c>
      <c r="G12" s="52">
        <f t="shared" si="1"/>
        <v>81.25</v>
      </c>
      <c r="H12" s="62" t="s">
        <v>279</v>
      </c>
      <c r="I12" s="60">
        <v>13</v>
      </c>
      <c r="J12" s="52">
        <f t="shared" si="2"/>
        <v>100</v>
      </c>
      <c r="K12" s="52">
        <f t="shared" si="3"/>
        <v>100</v>
      </c>
      <c r="L12" s="66"/>
      <c r="M12" s="52">
        <v>13</v>
      </c>
      <c r="N12" s="52">
        <f t="shared" si="4"/>
        <v>100</v>
      </c>
      <c r="O12" s="66"/>
      <c r="P12" s="52">
        <v>13</v>
      </c>
      <c r="Q12" s="52">
        <f t="shared" si="5"/>
        <v>100</v>
      </c>
      <c r="R12" s="66"/>
    </row>
    <row r="13" spans="1:18" ht="135" x14ac:dyDescent="0.25">
      <c r="A13" s="39" t="s">
        <v>291</v>
      </c>
      <c r="B13" s="42" t="s">
        <v>202</v>
      </c>
      <c r="C13" s="51">
        <f>103402.21+61.77</f>
        <v>103463.98000000001</v>
      </c>
      <c r="D13" s="52">
        <f>110279.22+1539.12</f>
        <v>111818.34</v>
      </c>
      <c r="E13" s="52">
        <f t="shared" si="0"/>
        <v>108.07465554679028</v>
      </c>
      <c r="F13" s="52">
        <v>99184.33</v>
      </c>
      <c r="G13" s="52">
        <f t="shared" si="1"/>
        <v>95.863632928097289</v>
      </c>
      <c r="H13" s="62"/>
      <c r="I13" s="60">
        <f>20876.28+500</f>
        <v>21376.28</v>
      </c>
      <c r="J13" s="52">
        <f t="shared" si="2"/>
        <v>19.116971330463318</v>
      </c>
      <c r="K13" s="52">
        <f t="shared" si="3"/>
        <v>21.552073800367456</v>
      </c>
      <c r="L13" s="66" t="s">
        <v>323</v>
      </c>
      <c r="M13" s="52">
        <v>5451.39</v>
      </c>
      <c r="N13" s="52">
        <f t="shared" si="4"/>
        <v>25.502051806956121</v>
      </c>
      <c r="O13" s="66" t="s">
        <v>324</v>
      </c>
      <c r="P13" s="52">
        <v>8549.5400000000009</v>
      </c>
      <c r="Q13" s="52">
        <f t="shared" si="5"/>
        <v>156.83229414883178</v>
      </c>
      <c r="R13" s="66" t="s">
        <v>325</v>
      </c>
    </row>
    <row r="14" spans="1:18" ht="30" customHeight="1" x14ac:dyDescent="0.25">
      <c r="A14" s="36" t="s">
        <v>218</v>
      </c>
      <c r="B14" s="41" t="s">
        <v>203</v>
      </c>
      <c r="C14" s="51"/>
      <c r="D14" s="52"/>
      <c r="E14" s="52"/>
      <c r="F14" s="52"/>
      <c r="G14" s="52"/>
      <c r="H14" s="62"/>
      <c r="I14" s="60"/>
      <c r="J14" s="52"/>
      <c r="K14" s="52"/>
      <c r="L14" s="66"/>
      <c r="M14" s="52"/>
      <c r="N14" s="52"/>
      <c r="O14" s="66"/>
      <c r="P14" s="52"/>
      <c r="Q14" s="52"/>
      <c r="R14" s="66"/>
    </row>
    <row r="15" spans="1:18" ht="120" x14ac:dyDescent="0.25">
      <c r="A15" s="36" t="s">
        <v>219</v>
      </c>
      <c r="B15" s="41" t="s">
        <v>204</v>
      </c>
      <c r="C15" s="51">
        <v>0</v>
      </c>
      <c r="D15" s="52">
        <v>0</v>
      </c>
      <c r="E15" s="52"/>
      <c r="F15" s="52">
        <v>0</v>
      </c>
      <c r="G15" s="52"/>
      <c r="H15" s="62"/>
      <c r="I15" s="60">
        <v>20017.2</v>
      </c>
      <c r="J15" s="52"/>
      <c r="K15" s="52"/>
      <c r="L15" s="66" t="s">
        <v>326</v>
      </c>
      <c r="M15" s="52">
        <v>18025.43</v>
      </c>
      <c r="N15" s="52">
        <f t="shared" si="4"/>
        <v>90.049707251763479</v>
      </c>
      <c r="O15" s="66" t="s">
        <v>327</v>
      </c>
      <c r="P15" s="52">
        <v>18025.43</v>
      </c>
      <c r="Q15" s="52">
        <f t="shared" si="5"/>
        <v>100</v>
      </c>
      <c r="R15" s="66"/>
    </row>
    <row r="16" spans="1:18" ht="60" x14ac:dyDescent="0.25">
      <c r="A16" s="35">
        <v>630</v>
      </c>
      <c r="B16" s="41" t="s">
        <v>205</v>
      </c>
      <c r="C16" s="51">
        <v>0</v>
      </c>
      <c r="D16" s="52">
        <v>0</v>
      </c>
      <c r="E16" s="52"/>
      <c r="F16" s="52">
        <v>0</v>
      </c>
      <c r="G16" s="52"/>
      <c r="H16" s="62"/>
      <c r="I16" s="60"/>
      <c r="J16" s="52"/>
      <c r="K16" s="52"/>
      <c r="L16" s="66"/>
      <c r="M16" s="52">
        <v>0</v>
      </c>
      <c r="N16" s="52"/>
      <c r="O16" s="66"/>
      <c r="P16" s="52">
        <v>0</v>
      </c>
      <c r="Q16" s="52"/>
      <c r="R16" s="66"/>
    </row>
    <row r="17" spans="1:18" ht="90" x14ac:dyDescent="0.25">
      <c r="A17" s="34">
        <v>810</v>
      </c>
      <c r="B17" s="42" t="s">
        <v>0</v>
      </c>
      <c r="C17" s="51">
        <f>3242.38+18576.89</f>
        <v>21819.27</v>
      </c>
      <c r="D17" s="52">
        <f>122+360</f>
        <v>482</v>
      </c>
      <c r="E17" s="52"/>
      <c r="F17" s="52">
        <v>482</v>
      </c>
      <c r="G17" s="52"/>
      <c r="H17" s="62"/>
      <c r="I17" s="60">
        <v>122</v>
      </c>
      <c r="J17" s="52">
        <f t="shared" si="2"/>
        <v>25.311203319502074</v>
      </c>
      <c r="K17" s="52">
        <f t="shared" si="3"/>
        <v>25.311203319502074</v>
      </c>
      <c r="L17" s="66" t="s">
        <v>294</v>
      </c>
      <c r="M17" s="52">
        <v>122</v>
      </c>
      <c r="N17" s="52">
        <f t="shared" si="4"/>
        <v>100</v>
      </c>
      <c r="O17" s="66"/>
      <c r="P17" s="52">
        <v>122</v>
      </c>
      <c r="Q17" s="52">
        <f t="shared" si="5"/>
        <v>100</v>
      </c>
      <c r="R17" s="66"/>
    </row>
    <row r="18" spans="1:18" ht="56.25" x14ac:dyDescent="0.25">
      <c r="A18" s="34">
        <v>830</v>
      </c>
      <c r="B18" s="42" t="s">
        <v>206</v>
      </c>
      <c r="C18" s="51">
        <v>164.04</v>
      </c>
      <c r="D18" s="52">
        <v>193.86</v>
      </c>
      <c r="E18" s="52">
        <f t="shared" si="0"/>
        <v>118.1784930504755</v>
      </c>
      <c r="F18" s="52">
        <v>193.86</v>
      </c>
      <c r="G18" s="52">
        <f t="shared" si="1"/>
        <v>118.1784930504755</v>
      </c>
      <c r="H18" s="62" t="s">
        <v>307</v>
      </c>
      <c r="I18" s="60">
        <v>400</v>
      </c>
      <c r="J18" s="52">
        <f t="shared" si="2"/>
        <v>206.33446817290829</v>
      </c>
      <c r="K18" s="52">
        <f t="shared" si="3"/>
        <v>206.33446817290829</v>
      </c>
      <c r="L18" s="66" t="s">
        <v>282</v>
      </c>
      <c r="M18" s="52">
        <v>0</v>
      </c>
      <c r="N18" s="52">
        <f t="shared" si="4"/>
        <v>0</v>
      </c>
      <c r="O18" s="66"/>
      <c r="P18" s="52">
        <v>0</v>
      </c>
      <c r="Q18" s="52"/>
      <c r="R18" s="66"/>
    </row>
    <row r="19" spans="1:18" ht="45" x14ac:dyDescent="0.25">
      <c r="A19" s="34">
        <v>850</v>
      </c>
      <c r="B19" s="42" t="s">
        <v>207</v>
      </c>
      <c r="C19" s="51">
        <f>3.3+189.66</f>
        <v>192.96</v>
      </c>
      <c r="D19" s="52">
        <f>3.3+43.8</f>
        <v>47.099999999999994</v>
      </c>
      <c r="E19" s="52">
        <f t="shared" si="0"/>
        <v>24.409203980099498</v>
      </c>
      <c r="F19" s="52">
        <f>3.3+43.8</f>
        <v>47.099999999999994</v>
      </c>
      <c r="G19" s="52">
        <f t="shared" si="1"/>
        <v>24.409203980099498</v>
      </c>
      <c r="H19" s="62" t="s">
        <v>308</v>
      </c>
      <c r="I19" s="60">
        <v>0</v>
      </c>
      <c r="J19" s="52">
        <f t="shared" si="2"/>
        <v>0</v>
      </c>
      <c r="K19" s="52">
        <f t="shared" si="3"/>
        <v>0</v>
      </c>
      <c r="L19" s="66"/>
      <c r="M19" s="52">
        <v>0</v>
      </c>
      <c r="N19" s="52"/>
      <c r="O19" s="66"/>
      <c r="P19" s="52">
        <v>0</v>
      </c>
      <c r="Q19" s="52"/>
      <c r="R19" s="66"/>
    </row>
    <row r="20" spans="1:18" ht="60" x14ac:dyDescent="0.25">
      <c r="A20" s="33">
        <v>400</v>
      </c>
      <c r="B20" s="41" t="s">
        <v>208</v>
      </c>
      <c r="C20" s="51">
        <v>27700</v>
      </c>
      <c r="D20" s="52">
        <v>300</v>
      </c>
      <c r="E20" s="52"/>
      <c r="F20" s="52">
        <v>300</v>
      </c>
      <c r="G20" s="52"/>
      <c r="H20" s="62" t="s">
        <v>309</v>
      </c>
      <c r="I20" s="60"/>
      <c r="J20" s="52">
        <f t="shared" si="2"/>
        <v>0</v>
      </c>
      <c r="K20" s="52">
        <f t="shared" si="3"/>
        <v>0</v>
      </c>
      <c r="L20" s="66"/>
      <c r="M20" s="52">
        <v>0</v>
      </c>
      <c r="N20" s="52"/>
      <c r="O20" s="66"/>
      <c r="P20" s="52">
        <v>0</v>
      </c>
      <c r="Q20" s="52"/>
      <c r="R20" s="66"/>
    </row>
    <row r="21" spans="1:18" ht="123.75" x14ac:dyDescent="0.25">
      <c r="A21" s="34">
        <v>243</v>
      </c>
      <c r="B21" s="42" t="s">
        <v>209</v>
      </c>
      <c r="C21" s="51">
        <v>1242.25</v>
      </c>
      <c r="D21" s="52">
        <v>1545.63</v>
      </c>
      <c r="E21" s="52">
        <f t="shared" si="0"/>
        <v>124.42181525457841</v>
      </c>
      <c r="F21" s="52">
        <v>1192.25</v>
      </c>
      <c r="G21" s="52">
        <f t="shared" si="1"/>
        <v>95.975045280740588</v>
      </c>
      <c r="H21" s="62"/>
      <c r="I21" s="60">
        <v>266.13</v>
      </c>
      <c r="J21" s="52">
        <f t="shared" si="2"/>
        <v>17.218221696007451</v>
      </c>
      <c r="K21" s="52">
        <v>17.22</v>
      </c>
      <c r="L21" s="66" t="s">
        <v>328</v>
      </c>
      <c r="M21" s="52">
        <v>536.79999999999995</v>
      </c>
      <c r="N21" s="52">
        <f t="shared" si="4"/>
        <v>201.70593319054598</v>
      </c>
      <c r="O21" s="66" t="s">
        <v>329</v>
      </c>
      <c r="P21" s="52">
        <v>536.79999999999995</v>
      </c>
      <c r="Q21" s="52">
        <f t="shared" si="5"/>
        <v>100</v>
      </c>
      <c r="R21" s="66"/>
    </row>
    <row r="22" spans="1:18" ht="15.75" x14ac:dyDescent="0.25">
      <c r="A22" s="34">
        <v>350</v>
      </c>
      <c r="B22" s="42" t="s">
        <v>210</v>
      </c>
      <c r="C22" s="51"/>
      <c r="D22" s="52"/>
      <c r="E22" s="52"/>
      <c r="F22" s="52"/>
      <c r="G22" s="52"/>
      <c r="H22" s="62"/>
      <c r="I22" s="60"/>
      <c r="J22" s="52"/>
      <c r="K22" s="52"/>
      <c r="L22" s="66"/>
      <c r="M22" s="52"/>
      <c r="N22" s="52"/>
      <c r="O22" s="66"/>
      <c r="P22" s="52"/>
      <c r="Q22" s="52"/>
      <c r="R22" s="66"/>
    </row>
    <row r="23" spans="1:18" ht="30" x14ac:dyDescent="0.25">
      <c r="A23" s="34">
        <v>820</v>
      </c>
      <c r="B23" s="42" t="s">
        <v>1</v>
      </c>
      <c r="C23" s="51"/>
      <c r="D23" s="52"/>
      <c r="E23" s="52"/>
      <c r="F23" s="52"/>
      <c r="G23" s="52"/>
      <c r="H23" s="62"/>
      <c r="I23" s="60"/>
      <c r="J23" s="52"/>
      <c r="K23" s="52"/>
      <c r="L23" s="66"/>
      <c r="M23" s="52"/>
      <c r="N23" s="52"/>
      <c r="O23" s="66"/>
      <c r="P23" s="52"/>
      <c r="Q23" s="52"/>
      <c r="R23" s="66"/>
    </row>
    <row r="24" spans="1:18" ht="90" x14ac:dyDescent="0.25">
      <c r="A24" s="34">
        <v>842</v>
      </c>
      <c r="B24" s="42" t="s">
        <v>211</v>
      </c>
      <c r="C24" s="51"/>
      <c r="D24" s="52"/>
      <c r="E24" s="52"/>
      <c r="F24" s="52"/>
      <c r="G24" s="52"/>
      <c r="H24" s="62"/>
      <c r="I24" s="60"/>
      <c r="J24" s="52"/>
      <c r="K24" s="52"/>
      <c r="L24" s="66"/>
      <c r="M24" s="52"/>
      <c r="N24" s="52"/>
      <c r="O24" s="66"/>
      <c r="P24" s="52"/>
      <c r="Q24" s="52"/>
      <c r="R24" s="66"/>
    </row>
    <row r="25" spans="1:18" ht="15.75" x14ac:dyDescent="0.25">
      <c r="A25" s="34">
        <v>870</v>
      </c>
      <c r="B25" s="42" t="s">
        <v>2</v>
      </c>
      <c r="C25" s="51">
        <v>0</v>
      </c>
      <c r="D25" s="52">
        <v>70</v>
      </c>
      <c r="E25" s="52"/>
      <c r="F25" s="52">
        <v>0</v>
      </c>
      <c r="G25" s="52"/>
      <c r="H25" s="62"/>
      <c r="I25" s="60">
        <v>70</v>
      </c>
      <c r="J25" s="52">
        <f t="shared" si="2"/>
        <v>100</v>
      </c>
      <c r="K25" s="52">
        <v>100</v>
      </c>
      <c r="L25" s="66"/>
      <c r="M25" s="52">
        <v>70</v>
      </c>
      <c r="N25" s="52">
        <f t="shared" si="4"/>
        <v>100</v>
      </c>
      <c r="O25" s="66"/>
      <c r="P25" s="52">
        <v>70</v>
      </c>
      <c r="Q25" s="52">
        <f t="shared" si="5"/>
        <v>100</v>
      </c>
      <c r="R25" s="66"/>
    </row>
    <row r="26" spans="1:18" ht="101.25" x14ac:dyDescent="0.25">
      <c r="A26" s="34">
        <v>500</v>
      </c>
      <c r="B26" s="42" t="s">
        <v>226</v>
      </c>
      <c r="C26" s="51">
        <v>33613.160000000003</v>
      </c>
      <c r="D26" s="52">
        <v>43850.78</v>
      </c>
      <c r="E26" s="52">
        <f t="shared" si="0"/>
        <v>130.4571780814419</v>
      </c>
      <c r="F26" s="52">
        <v>38704.160000000003</v>
      </c>
      <c r="G26" s="52">
        <f t="shared" si="1"/>
        <v>115.14585358829696</v>
      </c>
      <c r="H26" s="62" t="s">
        <v>310</v>
      </c>
      <c r="I26" s="60">
        <v>21587.71</v>
      </c>
      <c r="J26" s="52">
        <f t="shared" si="2"/>
        <v>49.229933880309538</v>
      </c>
      <c r="K26" s="52">
        <f t="shared" si="3"/>
        <v>55.776200801154182</v>
      </c>
      <c r="L26" s="66" t="s">
        <v>330</v>
      </c>
      <c r="M26" s="52">
        <v>20237.89</v>
      </c>
      <c r="N26" s="52">
        <f t="shared" si="4"/>
        <v>93.747275648968781</v>
      </c>
      <c r="O26" s="66" t="s">
        <v>295</v>
      </c>
      <c r="P26" s="52">
        <v>14322.07</v>
      </c>
      <c r="Q26" s="52">
        <f t="shared" si="5"/>
        <v>70.768592970907534</v>
      </c>
      <c r="R26" s="66" t="s">
        <v>295</v>
      </c>
    </row>
    <row r="27" spans="1:18" ht="72" customHeight="1" x14ac:dyDescent="0.25">
      <c r="A27" s="34"/>
      <c r="B27" s="42" t="s">
        <v>273</v>
      </c>
      <c r="C27" s="51">
        <f>213.92</f>
        <v>213.92</v>
      </c>
      <c r="D27" s="52">
        <f>299.25+68.96</f>
        <v>368.21</v>
      </c>
      <c r="E27" s="52">
        <f t="shared" si="0"/>
        <v>172.12509349289454</v>
      </c>
      <c r="F27" s="52">
        <f>32.48+280</f>
        <v>312.48</v>
      </c>
      <c r="G27" s="52">
        <f t="shared" si="1"/>
        <v>146.07329842931941</v>
      </c>
      <c r="H27" s="62" t="s">
        <v>311</v>
      </c>
      <c r="I27" s="60">
        <f>68.96+250</f>
        <v>318.95999999999998</v>
      </c>
      <c r="J27" s="52">
        <f t="shared" si="2"/>
        <v>86.624480595312463</v>
      </c>
      <c r="K27" s="52">
        <f t="shared" si="3"/>
        <v>102.07373271889399</v>
      </c>
      <c r="L27" s="66" t="s">
        <v>296</v>
      </c>
      <c r="M27" s="52">
        <f>250</f>
        <v>250</v>
      </c>
      <c r="N27" s="52">
        <f t="shared" si="4"/>
        <v>78.379734135941817</v>
      </c>
      <c r="O27" s="66" t="s">
        <v>331</v>
      </c>
      <c r="P27" s="52">
        <v>250</v>
      </c>
      <c r="Q27" s="52">
        <f t="shared" si="5"/>
        <v>100</v>
      </c>
      <c r="R27" s="66"/>
    </row>
    <row r="28" spans="1:18" ht="15.75" x14ac:dyDescent="0.25">
      <c r="A28" s="4"/>
      <c r="B28" s="8" t="s">
        <v>7</v>
      </c>
      <c r="C28" s="53">
        <f>C27+C26+C21+C20+C19+C18+C17+C13+C12+C9+C5</f>
        <v>188667.13</v>
      </c>
      <c r="D28" s="53">
        <f>D27+D26+D25+D24+D23+D22+D21+D20+D19+D18+D17+D16+D15+D14+D13+D12+D11+D10+D9+D8+D7+D5</f>
        <v>159022.57999999999</v>
      </c>
      <c r="E28" s="52">
        <f t="shared" si="0"/>
        <v>84.287379576930007</v>
      </c>
      <c r="F28" s="59">
        <f>SUM(F6:F27)</f>
        <v>140662.18000000002</v>
      </c>
      <c r="G28" s="52">
        <f t="shared" si="1"/>
        <v>74.555742698794447</v>
      </c>
      <c r="H28" s="63"/>
      <c r="I28" s="59">
        <f>SUM(I6:I27)</f>
        <v>64637.939999999995</v>
      </c>
      <c r="J28" s="52">
        <f t="shared" si="2"/>
        <v>40.647020064697728</v>
      </c>
      <c r="K28" s="52">
        <f t="shared" si="3"/>
        <v>45.952607872279515</v>
      </c>
      <c r="L28" s="67"/>
      <c r="M28" s="59">
        <f>SUM(M6:M27)</f>
        <v>45173.17</v>
      </c>
      <c r="N28" s="52">
        <f t="shared" si="4"/>
        <v>69.886462965868034</v>
      </c>
      <c r="O28" s="67"/>
      <c r="P28" s="59">
        <f>SUM(P6:P27)</f>
        <v>42355.5</v>
      </c>
      <c r="Q28" s="52">
        <f t="shared" si="5"/>
        <v>93.762514342030897</v>
      </c>
      <c r="R28" s="67"/>
    </row>
    <row r="29" spans="1:18" ht="15.75" x14ac:dyDescent="0.25">
      <c r="A29" s="4"/>
      <c r="B29" s="22" t="s">
        <v>37</v>
      </c>
      <c r="C29" s="54">
        <f>'Форма № 1 Доходы'!C5-'Форма № 2 Расходы'!C28</f>
        <v>-51942.130000000005</v>
      </c>
      <c r="D29" s="55">
        <f>'Форма № 1 Доходы'!D5-'Форма № 2 Расходы'!D28</f>
        <v>-87994.419999999984</v>
      </c>
      <c r="E29" s="52">
        <f t="shared" si="0"/>
        <v>169.40857065353302</v>
      </c>
      <c r="F29" s="55">
        <f>'Форма № 1 Доходы'!F5-'Форма № 2 Расходы'!F28</f>
        <v>-37050.860000000015</v>
      </c>
      <c r="G29" s="52">
        <f t="shared" si="1"/>
        <v>71.331037059897255</v>
      </c>
      <c r="H29" s="63"/>
      <c r="I29" s="55">
        <f>'Форма № 1 Доходы'!I5-'Форма № 2 Расходы'!I28</f>
        <v>298998.62000000005</v>
      </c>
      <c r="J29" s="52">
        <f t="shared" si="2"/>
        <v>-339.79270503743322</v>
      </c>
      <c r="K29" s="52">
        <f t="shared" si="3"/>
        <v>-806.99508729352021</v>
      </c>
      <c r="L29" s="67"/>
      <c r="M29" s="55">
        <f>'Форма № 1 Доходы'!M5-'Форма № 2 Расходы'!M28</f>
        <v>16399.400000000009</v>
      </c>
      <c r="N29" s="52">
        <f t="shared" si="4"/>
        <v>5.4847744782233461</v>
      </c>
      <c r="O29" s="67"/>
      <c r="P29" s="55">
        <f>'Форма № 1 Доходы'!P5-'Форма № 2 Расходы'!P28</f>
        <v>21600.949999999997</v>
      </c>
      <c r="Q29" s="52">
        <f t="shared" si="5"/>
        <v>131.71792870470861</v>
      </c>
      <c r="R29" s="67"/>
    </row>
    <row r="30" spans="1:18" ht="28.5" x14ac:dyDescent="0.25">
      <c r="A30" s="23" t="s">
        <v>41</v>
      </c>
      <c r="B30" s="8" t="s">
        <v>42</v>
      </c>
      <c r="C30" s="53">
        <f>C31+C42+C46+C52+C62+C68+C72+C82+C97+C103+C112</f>
        <v>188667.13000000003</v>
      </c>
      <c r="D30" s="53">
        <f>D31+D42+D46+D52+D62+D68+D72+D82+D87+D97+D103+D108+D112+D115</f>
        <v>159022.56999999998</v>
      </c>
      <c r="E30" s="57">
        <f t="shared" si="0"/>
        <v>84.287374276589645</v>
      </c>
      <c r="F30" s="53">
        <f>F31+F42+F46+F52+F62+F68+F72+F82+F87+F97+F103+F108+F112+F115</f>
        <v>140662.18000000002</v>
      </c>
      <c r="G30" s="52">
        <f t="shared" si="1"/>
        <v>74.555742698794432</v>
      </c>
      <c r="H30" s="64"/>
      <c r="I30" s="58">
        <f>I31+I42+I46+I52+I62+I68+I72+I82+I87+I97+I103+I108+I112+I115</f>
        <v>64637.94</v>
      </c>
      <c r="J30" s="52">
        <f t="shared" si="2"/>
        <v>40.647022620751258</v>
      </c>
      <c r="K30" s="52">
        <f t="shared" si="3"/>
        <v>45.952607872279522</v>
      </c>
      <c r="L30" s="68"/>
      <c r="M30" s="58">
        <f>M31+M46+M52+M62+M726+M72+M82+M97+M103+M112</f>
        <v>45173.17</v>
      </c>
      <c r="N30" s="52">
        <f t="shared" si="4"/>
        <v>69.88646296586802</v>
      </c>
      <c r="O30" s="68"/>
      <c r="P30" s="58">
        <f t="shared" ref="P30" si="6">P31+P46+P52+P62+P726+P72+P82+P97+P103+P112</f>
        <v>42356.5</v>
      </c>
      <c r="Q30" s="52">
        <f t="shared" si="5"/>
        <v>93.764728045430516</v>
      </c>
      <c r="R30" s="68"/>
    </row>
    <row r="31" spans="1:18" ht="30" x14ac:dyDescent="0.25">
      <c r="A31" s="24" t="s">
        <v>36</v>
      </c>
      <c r="B31" s="22" t="s">
        <v>43</v>
      </c>
      <c r="C31" s="54">
        <f>C32+C33+C34+C35+C36+C37+C38+C39+C40+C41</f>
        <v>1114.22</v>
      </c>
      <c r="D31" s="54">
        <f>D32+D33+D34+D35+D36+D37+D38+D39+D40+D41</f>
        <v>1102.2199999999998</v>
      </c>
      <c r="E31" s="52">
        <f t="shared" si="0"/>
        <v>98.923013408483044</v>
      </c>
      <c r="F31" s="56">
        <f>F32+F33+F34+F35+F36+F37+F38+F39+F40+F41</f>
        <v>1011.3199999999999</v>
      </c>
      <c r="G31" s="52">
        <f t="shared" si="1"/>
        <v>90.76483997774227</v>
      </c>
      <c r="H31" s="64"/>
      <c r="I31" s="56">
        <f>SUM(I32:I41)</f>
        <v>936.11000000000013</v>
      </c>
      <c r="J31" s="52">
        <f t="shared" si="2"/>
        <v>84.929505906261937</v>
      </c>
      <c r="K31" s="52">
        <f t="shared" si="3"/>
        <v>92.563184748645355</v>
      </c>
      <c r="L31" s="68"/>
      <c r="M31" s="56">
        <f>SUM(M32:M41)</f>
        <v>614.5</v>
      </c>
      <c r="N31" s="52">
        <f t="shared" si="4"/>
        <v>65.643994829667434</v>
      </c>
      <c r="O31" s="68"/>
      <c r="P31" s="56">
        <f>SUM(P32:P41)</f>
        <v>614.5</v>
      </c>
      <c r="Q31" s="52">
        <f t="shared" si="5"/>
        <v>100</v>
      </c>
      <c r="R31" s="68"/>
    </row>
    <row r="32" spans="1:18" ht="60" x14ac:dyDescent="0.25">
      <c r="A32" s="24" t="s">
        <v>35</v>
      </c>
      <c r="B32" s="22" t="s">
        <v>44</v>
      </c>
      <c r="C32" s="54"/>
      <c r="D32" s="56">
        <v>0</v>
      </c>
      <c r="E32" s="52"/>
      <c r="F32" s="56"/>
      <c r="G32" s="52"/>
      <c r="H32" s="64"/>
      <c r="I32" s="56"/>
      <c r="J32" s="52"/>
      <c r="K32" s="52"/>
      <c r="L32" s="68"/>
      <c r="M32" s="56"/>
      <c r="N32" s="52"/>
      <c r="O32" s="68"/>
      <c r="P32" s="56"/>
      <c r="Q32" s="52"/>
      <c r="R32" s="68"/>
    </row>
    <row r="33" spans="1:18" ht="75" x14ac:dyDescent="0.25">
      <c r="A33" s="24" t="s">
        <v>33</v>
      </c>
      <c r="B33" s="22" t="s">
        <v>45</v>
      </c>
      <c r="C33" s="54">
        <v>211.55</v>
      </c>
      <c r="D33" s="56">
        <v>246.66</v>
      </c>
      <c r="E33" s="52">
        <f t="shared" si="0"/>
        <v>116.59654927913022</v>
      </c>
      <c r="F33" s="56">
        <v>246.66</v>
      </c>
      <c r="G33" s="52">
        <f t="shared" si="1"/>
        <v>116.59654927913022</v>
      </c>
      <c r="H33" s="65" t="s">
        <v>312</v>
      </c>
      <c r="I33" s="56">
        <v>279.66000000000003</v>
      </c>
      <c r="J33" s="52">
        <f t="shared" si="2"/>
        <v>113.37873996594503</v>
      </c>
      <c r="K33" s="52">
        <f t="shared" si="3"/>
        <v>113.37873996594503</v>
      </c>
      <c r="L33" s="65" t="s">
        <v>312</v>
      </c>
      <c r="M33" s="56">
        <v>279.66000000000003</v>
      </c>
      <c r="N33" s="52">
        <f t="shared" si="4"/>
        <v>100</v>
      </c>
      <c r="O33" s="68"/>
      <c r="P33" s="56">
        <v>279.66000000000003</v>
      </c>
      <c r="Q33" s="52">
        <f t="shared" si="5"/>
        <v>100</v>
      </c>
      <c r="R33" s="68"/>
    </row>
    <row r="34" spans="1:18" ht="90" x14ac:dyDescent="0.25">
      <c r="A34" s="24" t="s">
        <v>120</v>
      </c>
      <c r="B34" s="22" t="s">
        <v>46</v>
      </c>
      <c r="C34" s="54"/>
      <c r="D34" s="56">
        <v>0</v>
      </c>
      <c r="E34" s="52"/>
      <c r="F34" s="56"/>
      <c r="G34" s="52"/>
      <c r="H34" s="65"/>
      <c r="I34" s="56"/>
      <c r="J34" s="52"/>
      <c r="K34" s="52"/>
      <c r="L34" s="68"/>
      <c r="M34" s="56"/>
      <c r="N34" s="52"/>
      <c r="O34" s="68"/>
      <c r="P34" s="56"/>
      <c r="Q34" s="52"/>
      <c r="R34" s="68"/>
    </row>
    <row r="35" spans="1:18" ht="15.75" x14ac:dyDescent="0.25">
      <c r="A35" s="24" t="s">
        <v>32</v>
      </c>
      <c r="B35" s="22" t="s">
        <v>47</v>
      </c>
      <c r="C35" s="54"/>
      <c r="D35" s="56">
        <v>0</v>
      </c>
      <c r="E35" s="52"/>
      <c r="F35" s="56"/>
      <c r="G35" s="52"/>
      <c r="H35" s="65"/>
      <c r="I35" s="56"/>
      <c r="J35" s="52"/>
      <c r="K35" s="52"/>
      <c r="L35" s="68"/>
      <c r="M35" s="56"/>
      <c r="N35" s="52"/>
      <c r="O35" s="68"/>
      <c r="P35" s="56"/>
      <c r="Q35" s="52"/>
      <c r="R35" s="68"/>
    </row>
    <row r="36" spans="1:18" ht="75" x14ac:dyDescent="0.25">
      <c r="A36" s="24" t="s">
        <v>29</v>
      </c>
      <c r="B36" s="22" t="s">
        <v>48</v>
      </c>
      <c r="C36" s="54">
        <v>0</v>
      </c>
      <c r="D36" s="56">
        <v>0</v>
      </c>
      <c r="E36" s="52"/>
      <c r="F36" s="56">
        <v>0</v>
      </c>
      <c r="G36" s="52"/>
      <c r="H36" s="65"/>
      <c r="I36" s="56"/>
      <c r="J36" s="52"/>
      <c r="K36" s="52"/>
      <c r="L36" s="68"/>
      <c r="M36" s="56"/>
      <c r="N36" s="52"/>
      <c r="O36" s="68"/>
      <c r="P36" s="56"/>
      <c r="Q36" s="52"/>
      <c r="R36" s="68"/>
    </row>
    <row r="37" spans="1:18" ht="30" x14ac:dyDescent="0.25">
      <c r="A37" s="24" t="s">
        <v>121</v>
      </c>
      <c r="B37" s="22" t="s">
        <v>49</v>
      </c>
      <c r="C37" s="54">
        <v>0</v>
      </c>
      <c r="D37" s="56">
        <v>0</v>
      </c>
      <c r="E37" s="52"/>
      <c r="F37" s="56">
        <v>0</v>
      </c>
      <c r="G37" s="52"/>
      <c r="H37" s="62"/>
      <c r="I37" s="56"/>
      <c r="J37" s="52"/>
      <c r="K37" s="52"/>
      <c r="L37" s="68"/>
      <c r="M37" s="56"/>
      <c r="N37" s="52"/>
      <c r="O37" s="68"/>
      <c r="P37" s="56"/>
      <c r="Q37" s="52"/>
      <c r="R37" s="68"/>
    </row>
    <row r="38" spans="1:18" ht="30" x14ac:dyDescent="0.25">
      <c r="A38" s="24" t="s">
        <v>122</v>
      </c>
      <c r="B38" s="22" t="s">
        <v>50</v>
      </c>
      <c r="C38" s="54">
        <v>0</v>
      </c>
      <c r="D38" s="56">
        <v>0</v>
      </c>
      <c r="E38" s="52"/>
      <c r="F38" s="56"/>
      <c r="G38" s="52"/>
      <c r="H38" s="65"/>
      <c r="I38" s="56"/>
      <c r="J38" s="52"/>
      <c r="K38" s="52"/>
      <c r="L38" s="68"/>
      <c r="M38" s="56"/>
      <c r="N38" s="52"/>
      <c r="O38" s="68"/>
      <c r="P38" s="56"/>
      <c r="Q38" s="52"/>
      <c r="R38" s="68"/>
    </row>
    <row r="39" spans="1:18" ht="15.75" x14ac:dyDescent="0.25">
      <c r="A39" s="24" t="s">
        <v>123</v>
      </c>
      <c r="B39" s="22" t="s">
        <v>51</v>
      </c>
      <c r="C39" s="54">
        <v>0</v>
      </c>
      <c r="D39" s="56">
        <v>70</v>
      </c>
      <c r="E39" s="52"/>
      <c r="F39" s="56">
        <v>0</v>
      </c>
      <c r="G39" s="52"/>
      <c r="H39" s="65"/>
      <c r="I39" s="56">
        <v>70</v>
      </c>
      <c r="J39" s="52">
        <f t="shared" ref="J39" si="7">I39/D39*100</f>
        <v>100</v>
      </c>
      <c r="K39" s="52">
        <v>100</v>
      </c>
      <c r="L39" s="68"/>
      <c r="M39" s="56">
        <v>70</v>
      </c>
      <c r="N39" s="52">
        <f t="shared" si="4"/>
        <v>100</v>
      </c>
      <c r="O39" s="68"/>
      <c r="P39" s="56">
        <v>70</v>
      </c>
      <c r="Q39" s="52">
        <f t="shared" si="5"/>
        <v>100</v>
      </c>
      <c r="R39" s="68"/>
    </row>
    <row r="40" spans="1:18" ht="45" x14ac:dyDescent="0.25">
      <c r="A40" s="24" t="s">
        <v>239</v>
      </c>
      <c r="B40" s="22" t="s">
        <v>238</v>
      </c>
      <c r="C40" s="54">
        <v>0</v>
      </c>
      <c r="D40" s="56">
        <v>0</v>
      </c>
      <c r="E40" s="52"/>
      <c r="F40" s="56"/>
      <c r="G40" s="52"/>
      <c r="H40" s="65"/>
      <c r="I40" s="56"/>
      <c r="J40" s="52"/>
      <c r="K40" s="52"/>
      <c r="L40" s="68"/>
      <c r="M40" s="56"/>
      <c r="N40" s="52"/>
      <c r="O40" s="68"/>
      <c r="P40" s="56"/>
      <c r="Q40" s="52"/>
      <c r="R40" s="68"/>
    </row>
    <row r="41" spans="1:18" ht="72" customHeight="1" x14ac:dyDescent="0.25">
      <c r="A41" s="24" t="s">
        <v>124</v>
      </c>
      <c r="B41" s="22" t="s">
        <v>52</v>
      </c>
      <c r="C41" s="54">
        <v>902.67</v>
      </c>
      <c r="D41" s="56">
        <v>785.56</v>
      </c>
      <c r="E41" s="52">
        <f t="shared" si="0"/>
        <v>87.026266520433822</v>
      </c>
      <c r="F41" s="56">
        <v>764.66</v>
      </c>
      <c r="G41" s="52">
        <f t="shared" si="1"/>
        <v>84.710913179788847</v>
      </c>
      <c r="H41" s="82" t="s">
        <v>286</v>
      </c>
      <c r="I41" s="56">
        <v>586.45000000000005</v>
      </c>
      <c r="J41" s="52">
        <f t="shared" si="2"/>
        <v>74.653750190946596</v>
      </c>
      <c r="K41" s="52">
        <f t="shared" si="3"/>
        <v>76.694217037637657</v>
      </c>
      <c r="L41" s="83" t="s">
        <v>287</v>
      </c>
      <c r="M41" s="56">
        <v>264.83999999999997</v>
      </c>
      <c r="N41" s="52">
        <f t="shared" si="4"/>
        <v>45.159860175633035</v>
      </c>
      <c r="O41" s="83" t="s">
        <v>287</v>
      </c>
      <c r="P41" s="56">
        <v>264.83999999999997</v>
      </c>
      <c r="Q41" s="52">
        <f t="shared" si="5"/>
        <v>100</v>
      </c>
      <c r="R41" s="68"/>
    </row>
    <row r="42" spans="1:18" ht="15.75" x14ac:dyDescent="0.25">
      <c r="A42" s="24" t="s">
        <v>27</v>
      </c>
      <c r="B42" s="22" t="s">
        <v>53</v>
      </c>
      <c r="C42" s="54"/>
      <c r="D42" s="56"/>
      <c r="E42" s="52"/>
      <c r="F42" s="56"/>
      <c r="G42" s="52"/>
      <c r="H42" s="65"/>
      <c r="I42" s="56"/>
      <c r="J42" s="52"/>
      <c r="K42" s="52"/>
      <c r="L42" s="68"/>
      <c r="M42" s="56"/>
      <c r="N42" s="52"/>
      <c r="O42" s="68"/>
      <c r="P42" s="56"/>
      <c r="Q42" s="52"/>
      <c r="R42" s="68"/>
    </row>
    <row r="43" spans="1:18" ht="30" x14ac:dyDescent="0.25">
      <c r="A43" s="24" t="s">
        <v>26</v>
      </c>
      <c r="B43" s="22" t="s">
        <v>54</v>
      </c>
      <c r="C43" s="54"/>
      <c r="D43" s="56"/>
      <c r="E43" s="52"/>
      <c r="F43" s="56"/>
      <c r="G43" s="52"/>
      <c r="H43" s="65"/>
      <c r="I43" s="56"/>
      <c r="J43" s="52"/>
      <c r="K43" s="52"/>
      <c r="L43" s="68"/>
      <c r="M43" s="56"/>
      <c r="N43" s="52"/>
      <c r="O43" s="68"/>
      <c r="P43" s="56"/>
      <c r="Q43" s="52"/>
      <c r="R43" s="68"/>
    </row>
    <row r="44" spans="1:18" ht="30" x14ac:dyDescent="0.25">
      <c r="A44" s="24" t="s">
        <v>25</v>
      </c>
      <c r="B44" s="22" t="s">
        <v>55</v>
      </c>
      <c r="C44" s="54"/>
      <c r="D44" s="56"/>
      <c r="E44" s="52"/>
      <c r="F44" s="56"/>
      <c r="G44" s="52"/>
      <c r="H44" s="65"/>
      <c r="I44" s="56"/>
      <c r="J44" s="52"/>
      <c r="K44" s="52"/>
      <c r="L44" s="68"/>
      <c r="M44" s="56"/>
      <c r="N44" s="52"/>
      <c r="O44" s="68"/>
      <c r="P44" s="56"/>
      <c r="Q44" s="52"/>
      <c r="R44" s="68"/>
    </row>
    <row r="45" spans="1:18" ht="30" x14ac:dyDescent="0.25">
      <c r="A45" s="24" t="s">
        <v>125</v>
      </c>
      <c r="B45" s="22" t="s">
        <v>56</v>
      </c>
      <c r="C45" s="54"/>
      <c r="D45" s="56"/>
      <c r="E45" s="52"/>
      <c r="F45" s="56"/>
      <c r="G45" s="52"/>
      <c r="H45" s="65"/>
      <c r="I45" s="56"/>
      <c r="J45" s="52"/>
      <c r="K45" s="52"/>
      <c r="L45" s="68"/>
      <c r="M45" s="56"/>
      <c r="N45" s="52"/>
      <c r="O45" s="68"/>
      <c r="P45" s="56"/>
      <c r="Q45" s="52"/>
      <c r="R45" s="68"/>
    </row>
    <row r="46" spans="1:18" ht="60" x14ac:dyDescent="0.25">
      <c r="A46" s="24" t="s">
        <v>126</v>
      </c>
      <c r="B46" s="22" t="s">
        <v>57</v>
      </c>
      <c r="C46" s="54">
        <f>SUM(C47:C51)</f>
        <v>3730.35</v>
      </c>
      <c r="D46" s="54">
        <f>SUM(D47:D51)</f>
        <v>53.75</v>
      </c>
      <c r="E46" s="52">
        <f t="shared" si="0"/>
        <v>1.4408835632045252</v>
      </c>
      <c r="F46" s="56">
        <f>F47+F48+F49+F50+F51</f>
        <v>53.75</v>
      </c>
      <c r="G46" s="52">
        <f t="shared" si="1"/>
        <v>1.4408835632045252</v>
      </c>
      <c r="H46" s="65"/>
      <c r="I46" s="56">
        <f>SUM(I47:I51)</f>
        <v>450</v>
      </c>
      <c r="J46" s="52">
        <f t="shared" si="2"/>
        <v>837.20930232558146</v>
      </c>
      <c r="K46" s="52">
        <f t="shared" si="3"/>
        <v>837.20930232558146</v>
      </c>
      <c r="L46" s="68"/>
      <c r="M46" s="56">
        <f>M48</f>
        <v>450</v>
      </c>
      <c r="N46" s="52">
        <f t="shared" si="4"/>
        <v>100</v>
      </c>
      <c r="O46" s="68"/>
      <c r="P46" s="56">
        <f>P48</f>
        <v>350</v>
      </c>
      <c r="Q46" s="52">
        <f t="shared" si="5"/>
        <v>77.777777777777786</v>
      </c>
      <c r="R46" s="68"/>
    </row>
    <row r="47" spans="1:18" ht="15.75" x14ac:dyDescent="0.25">
      <c r="A47" s="24" t="s">
        <v>127</v>
      </c>
      <c r="B47" s="22" t="s">
        <v>58</v>
      </c>
      <c r="C47" s="54"/>
      <c r="D47" s="56"/>
      <c r="E47" s="52"/>
      <c r="F47" s="56"/>
      <c r="G47" s="52"/>
      <c r="H47" s="65"/>
      <c r="I47" s="56"/>
      <c r="J47" s="52"/>
      <c r="K47" s="52"/>
      <c r="L47" s="68"/>
      <c r="M47" s="56"/>
      <c r="N47" s="52"/>
      <c r="O47" s="68"/>
      <c r="P47" s="56"/>
      <c r="Q47" s="52"/>
      <c r="R47" s="68"/>
    </row>
    <row r="48" spans="1:18" ht="78.75" x14ac:dyDescent="0.25">
      <c r="A48" s="24" t="s">
        <v>128</v>
      </c>
      <c r="B48" s="22" t="s">
        <v>59</v>
      </c>
      <c r="C48" s="54">
        <v>3730.35</v>
      </c>
      <c r="D48" s="56">
        <v>53.75</v>
      </c>
      <c r="E48" s="52">
        <f t="shared" si="0"/>
        <v>1.4408835632045252</v>
      </c>
      <c r="F48" s="56">
        <v>53.75</v>
      </c>
      <c r="G48" s="52">
        <f t="shared" si="1"/>
        <v>1.4408835632045252</v>
      </c>
      <c r="H48" s="65" t="s">
        <v>313</v>
      </c>
      <c r="I48" s="56">
        <v>450</v>
      </c>
      <c r="J48" s="52">
        <f t="shared" si="2"/>
        <v>837.20930232558146</v>
      </c>
      <c r="K48" s="52">
        <f t="shared" si="3"/>
        <v>837.20930232558146</v>
      </c>
      <c r="L48" s="69" t="s">
        <v>332</v>
      </c>
      <c r="M48" s="56">
        <v>450</v>
      </c>
      <c r="N48" s="52">
        <f t="shared" si="4"/>
        <v>100</v>
      </c>
      <c r="O48" s="68"/>
      <c r="P48" s="56">
        <v>350</v>
      </c>
      <c r="Q48" s="52">
        <f t="shared" si="5"/>
        <v>77.777777777777786</v>
      </c>
      <c r="R48" s="69" t="s">
        <v>333</v>
      </c>
    </row>
    <row r="49" spans="1:18" ht="15.75" x14ac:dyDescent="0.25">
      <c r="A49" s="24"/>
      <c r="B49" s="22"/>
      <c r="C49" s="54"/>
      <c r="D49" s="56"/>
      <c r="E49" s="52"/>
      <c r="F49" s="56"/>
      <c r="G49" s="52"/>
      <c r="H49" s="65"/>
      <c r="I49" s="56"/>
      <c r="J49" s="52"/>
      <c r="K49" s="52"/>
      <c r="L49" s="69"/>
      <c r="M49" s="56"/>
      <c r="N49" s="52"/>
      <c r="O49" s="68"/>
      <c r="P49" s="56"/>
      <c r="Q49" s="52"/>
      <c r="R49" s="68"/>
    </row>
    <row r="50" spans="1:18" ht="15.75" x14ac:dyDescent="0.25">
      <c r="A50" s="24"/>
      <c r="B50" s="22"/>
      <c r="C50" s="54"/>
      <c r="D50" s="56"/>
      <c r="E50" s="52"/>
      <c r="F50" s="56"/>
      <c r="G50" s="52"/>
      <c r="H50" s="65"/>
      <c r="I50" s="56"/>
      <c r="J50" s="52"/>
      <c r="K50" s="52"/>
      <c r="L50" s="69"/>
      <c r="M50" s="56"/>
      <c r="N50" s="52"/>
      <c r="O50" s="68"/>
      <c r="P50" s="56"/>
      <c r="Q50" s="52"/>
      <c r="R50" s="68"/>
    </row>
    <row r="51" spans="1:18" ht="15.75" x14ac:dyDescent="0.25">
      <c r="A51" s="24"/>
      <c r="B51" s="22"/>
      <c r="C51" s="54"/>
      <c r="D51" s="56"/>
      <c r="E51" s="52"/>
      <c r="F51" s="56"/>
      <c r="G51" s="52"/>
      <c r="H51" s="65"/>
      <c r="I51" s="56"/>
      <c r="J51" s="52"/>
      <c r="K51" s="52"/>
      <c r="L51" s="69"/>
      <c r="M51" s="56"/>
      <c r="N51" s="52"/>
      <c r="O51" s="68"/>
      <c r="P51" s="56"/>
      <c r="Q51" s="52"/>
      <c r="R51" s="68"/>
    </row>
    <row r="52" spans="1:18" ht="24.75" customHeight="1" x14ac:dyDescent="0.25">
      <c r="A52" s="24" t="s">
        <v>129</v>
      </c>
      <c r="B52" s="22" t="s">
        <v>60</v>
      </c>
      <c r="C52" s="54">
        <f>SUM(C53:C61)</f>
        <v>97597.68</v>
      </c>
      <c r="D52" s="54">
        <f>SUM(D53:D61)</f>
        <v>43432.37</v>
      </c>
      <c r="E52" s="52">
        <f t="shared" si="0"/>
        <v>44.501436919402188</v>
      </c>
      <c r="F52" s="56">
        <f>SUM(F53:F61)</f>
        <v>38239.840000000004</v>
      </c>
      <c r="G52" s="52">
        <f t="shared" si="1"/>
        <v>39.181095288330631</v>
      </c>
      <c r="H52" s="65"/>
      <c r="I52" s="56">
        <f>SUM(I53:I61)</f>
        <v>22463.88</v>
      </c>
      <c r="J52" s="52">
        <f t="shared" si="2"/>
        <v>51.721515542439889</v>
      </c>
      <c r="K52" s="52">
        <f t="shared" si="3"/>
        <v>58.744701860677239</v>
      </c>
      <c r="L52" s="69"/>
      <c r="M52" s="56">
        <f>M59+M56</f>
        <v>9100.98</v>
      </c>
      <c r="N52" s="52">
        <f t="shared" si="4"/>
        <v>40.513838214947725</v>
      </c>
      <c r="O52" s="68"/>
      <c r="P52" s="56">
        <f>P59</f>
        <v>6283.33</v>
      </c>
      <c r="Q52" s="52">
        <f t="shared" si="5"/>
        <v>69.040147324793594</v>
      </c>
      <c r="R52" s="68"/>
    </row>
    <row r="53" spans="1:18" ht="15.75" x14ac:dyDescent="0.25">
      <c r="A53" s="24" t="s">
        <v>130</v>
      </c>
      <c r="B53" s="22" t="s">
        <v>61</v>
      </c>
      <c r="C53" s="54"/>
      <c r="D53" s="56"/>
      <c r="E53" s="52"/>
      <c r="F53" s="56"/>
      <c r="G53" s="52"/>
      <c r="H53" s="65"/>
      <c r="I53" s="56"/>
      <c r="J53" s="52"/>
      <c r="K53" s="52"/>
      <c r="L53" s="69"/>
      <c r="M53" s="56"/>
      <c r="N53" s="52"/>
      <c r="O53" s="68"/>
      <c r="P53" s="56"/>
      <c r="Q53" s="52"/>
      <c r="R53" s="68"/>
    </row>
    <row r="54" spans="1:18" ht="30" x14ac:dyDescent="0.25">
      <c r="A54" s="24" t="s">
        <v>241</v>
      </c>
      <c r="B54" s="22" t="s">
        <v>240</v>
      </c>
      <c r="C54" s="54"/>
      <c r="D54" s="56"/>
      <c r="E54" s="52"/>
      <c r="F54" s="56"/>
      <c r="G54" s="52"/>
      <c r="H54" s="65"/>
      <c r="I54" s="56"/>
      <c r="J54" s="52"/>
      <c r="K54" s="52"/>
      <c r="L54" s="69"/>
      <c r="M54" s="56"/>
      <c r="N54" s="52"/>
      <c r="O54" s="68"/>
      <c r="P54" s="56"/>
      <c r="Q54" s="52"/>
      <c r="R54" s="68"/>
    </row>
    <row r="55" spans="1:18" ht="15.75" x14ac:dyDescent="0.25">
      <c r="A55" s="24" t="s">
        <v>131</v>
      </c>
      <c r="B55" s="22" t="s">
        <v>62</v>
      </c>
      <c r="C55" s="54"/>
      <c r="D55" s="56"/>
      <c r="E55" s="52"/>
      <c r="F55" s="56"/>
      <c r="G55" s="52"/>
      <c r="H55" s="65"/>
      <c r="I55" s="56"/>
      <c r="J55" s="52"/>
      <c r="K55" s="52"/>
      <c r="L55" s="69"/>
      <c r="M55" s="56"/>
      <c r="N55" s="52"/>
      <c r="O55" s="68"/>
      <c r="P55" s="56"/>
      <c r="Q55" s="52"/>
      <c r="R55" s="68"/>
    </row>
    <row r="56" spans="1:18" ht="78.75" x14ac:dyDescent="0.25">
      <c r="A56" s="24" t="s">
        <v>132</v>
      </c>
      <c r="B56" s="22" t="s">
        <v>63</v>
      </c>
      <c r="C56" s="54">
        <v>500</v>
      </c>
      <c r="D56" s="56">
        <v>857.51</v>
      </c>
      <c r="E56" s="52"/>
      <c r="F56" s="56">
        <v>857.51</v>
      </c>
      <c r="G56" s="52"/>
      <c r="H56" s="65" t="s">
        <v>292</v>
      </c>
      <c r="I56" s="56">
        <v>500</v>
      </c>
      <c r="J56" s="52">
        <f t="shared" si="2"/>
        <v>58.308357920024257</v>
      </c>
      <c r="K56" s="52">
        <f t="shared" si="3"/>
        <v>58.308357920024257</v>
      </c>
      <c r="L56" s="65" t="s">
        <v>292</v>
      </c>
      <c r="M56" s="56">
        <v>0</v>
      </c>
      <c r="N56" s="52"/>
      <c r="O56" s="68"/>
      <c r="P56" s="56"/>
      <c r="Q56" s="52"/>
      <c r="R56" s="68"/>
    </row>
    <row r="57" spans="1:18" ht="15.75" x14ac:dyDescent="0.25">
      <c r="A57" s="24" t="s">
        <v>133</v>
      </c>
      <c r="B57" s="22" t="s">
        <v>64</v>
      </c>
      <c r="C57" s="54"/>
      <c r="D57" s="56">
        <v>0</v>
      </c>
      <c r="E57" s="52"/>
      <c r="F57" s="56"/>
      <c r="G57" s="52"/>
      <c r="H57" s="65"/>
      <c r="I57" s="56"/>
      <c r="J57" s="52"/>
      <c r="K57" s="52"/>
      <c r="L57" s="69"/>
      <c r="M57" s="56"/>
      <c r="N57" s="52"/>
      <c r="O57" s="68"/>
      <c r="P57" s="56"/>
      <c r="Q57" s="52"/>
      <c r="R57" s="68"/>
    </row>
    <row r="58" spans="1:18" ht="101.25" x14ac:dyDescent="0.25">
      <c r="A58" s="24" t="s">
        <v>134</v>
      </c>
      <c r="B58" s="22" t="s">
        <v>65</v>
      </c>
      <c r="C58" s="54"/>
      <c r="D58" s="56">
        <v>0</v>
      </c>
      <c r="E58" s="52"/>
      <c r="F58" s="56"/>
      <c r="G58" s="52"/>
      <c r="H58" s="65"/>
      <c r="I58" s="56">
        <v>100</v>
      </c>
      <c r="J58" s="52"/>
      <c r="K58" s="52"/>
      <c r="L58" s="69" t="s">
        <v>334</v>
      </c>
      <c r="M58" s="56"/>
      <c r="N58" s="52"/>
      <c r="O58" s="68"/>
      <c r="P58" s="56"/>
      <c r="Q58" s="52"/>
      <c r="R58" s="68"/>
    </row>
    <row r="59" spans="1:18" ht="135" x14ac:dyDescent="0.25">
      <c r="A59" s="24" t="s">
        <v>135</v>
      </c>
      <c r="B59" s="22" t="s">
        <v>66</v>
      </c>
      <c r="C59" s="54">
        <v>96062.68</v>
      </c>
      <c r="D59" s="56">
        <v>42079.86</v>
      </c>
      <c r="E59" s="52">
        <f t="shared" si="0"/>
        <v>43.804586755231071</v>
      </c>
      <c r="F59" s="56">
        <v>36887.33</v>
      </c>
      <c r="G59" s="52">
        <f t="shared" si="1"/>
        <v>38.399230585696756</v>
      </c>
      <c r="H59" s="65" t="s">
        <v>314</v>
      </c>
      <c r="I59" s="56">
        <v>21573.88</v>
      </c>
      <c r="J59" s="52">
        <f t="shared" si="2"/>
        <v>51.268896807166186</v>
      </c>
      <c r="K59" s="52">
        <f t="shared" si="3"/>
        <v>58.485881195521607</v>
      </c>
      <c r="L59" s="69" t="s">
        <v>283</v>
      </c>
      <c r="M59" s="56">
        <v>9100.98</v>
      </c>
      <c r="N59" s="52">
        <f t="shared" si="4"/>
        <v>42.185179485563097</v>
      </c>
      <c r="O59" s="69" t="s">
        <v>283</v>
      </c>
      <c r="P59" s="56">
        <v>6283.33</v>
      </c>
      <c r="Q59" s="52">
        <f t="shared" si="5"/>
        <v>69.040147324793594</v>
      </c>
      <c r="R59" s="69" t="s">
        <v>283</v>
      </c>
    </row>
    <row r="60" spans="1:18" ht="15.75" x14ac:dyDescent="0.25">
      <c r="A60" s="24" t="s">
        <v>136</v>
      </c>
      <c r="B60" s="22" t="s">
        <v>67</v>
      </c>
      <c r="C60" s="54"/>
      <c r="D60" s="56">
        <v>0</v>
      </c>
      <c r="E60" s="52"/>
      <c r="F60" s="56"/>
      <c r="G60" s="52"/>
      <c r="H60" s="65"/>
      <c r="I60" s="56"/>
      <c r="J60" s="52"/>
      <c r="K60" s="52"/>
      <c r="L60" s="69"/>
      <c r="M60" s="56"/>
      <c r="N60" s="52"/>
      <c r="O60" s="68"/>
      <c r="P60" s="56"/>
      <c r="Q60" s="52"/>
      <c r="R60" s="68"/>
    </row>
    <row r="61" spans="1:18" ht="101.25" x14ac:dyDescent="0.25">
      <c r="A61" s="24" t="s">
        <v>137</v>
      </c>
      <c r="B61" s="22" t="s">
        <v>68</v>
      </c>
      <c r="C61" s="54">
        <v>1035</v>
      </c>
      <c r="D61" s="56">
        <v>495</v>
      </c>
      <c r="E61" s="52"/>
      <c r="F61" s="56">
        <v>495</v>
      </c>
      <c r="G61" s="52"/>
      <c r="H61" s="65" t="s">
        <v>315</v>
      </c>
      <c r="I61" s="56">
        <v>290</v>
      </c>
      <c r="J61" s="52">
        <f t="shared" si="2"/>
        <v>58.585858585858588</v>
      </c>
      <c r="K61" s="52">
        <f t="shared" si="3"/>
        <v>58.585858585858588</v>
      </c>
      <c r="L61" s="69" t="s">
        <v>335</v>
      </c>
      <c r="M61" s="56"/>
      <c r="N61" s="52"/>
      <c r="O61" s="68"/>
      <c r="P61" s="56"/>
      <c r="Q61" s="52"/>
      <c r="R61" s="68"/>
    </row>
    <row r="62" spans="1:18" ht="51" customHeight="1" x14ac:dyDescent="0.25">
      <c r="A62" s="24" t="s">
        <v>138</v>
      </c>
      <c r="B62" s="22" t="s">
        <v>69</v>
      </c>
      <c r="C62" s="54">
        <f>C63+C64+C65+C66+C67</f>
        <v>68064.95</v>
      </c>
      <c r="D62" s="54">
        <f>SUM(D63:D67)</f>
        <v>94544.84</v>
      </c>
      <c r="E62" s="52">
        <f t="shared" si="0"/>
        <v>138.90385580243577</v>
      </c>
      <c r="F62" s="56">
        <f>SUM(F63:F67)</f>
        <v>81556.38</v>
      </c>
      <c r="G62" s="52">
        <f t="shared" si="1"/>
        <v>119.82140587776824</v>
      </c>
      <c r="H62" s="65"/>
      <c r="I62" s="56">
        <f>SUM(I63:I67)</f>
        <v>19223.28</v>
      </c>
      <c r="J62" s="52">
        <f t="shared" si="2"/>
        <v>20.332447545524428</v>
      </c>
      <c r="K62" s="52">
        <f t="shared" si="3"/>
        <v>23.570541017146663</v>
      </c>
      <c r="L62" s="69"/>
      <c r="M62" s="56">
        <f>SUM(M63:M67)</f>
        <v>15302.240000000002</v>
      </c>
      <c r="N62" s="52">
        <f t="shared" si="4"/>
        <v>79.602648455414496</v>
      </c>
      <c r="O62" s="68"/>
      <c r="P62" s="56">
        <f>SUM(P63:P65)</f>
        <v>15437.66</v>
      </c>
      <c r="Q62" s="52">
        <f t="shared" si="5"/>
        <v>100.88496847520364</v>
      </c>
      <c r="R62" s="68"/>
    </row>
    <row r="63" spans="1:18" ht="67.5" x14ac:dyDescent="0.25">
      <c r="A63" s="24" t="s">
        <v>139</v>
      </c>
      <c r="B63" s="22" t="s">
        <v>70</v>
      </c>
      <c r="C63" s="54">
        <v>2470.6799999999998</v>
      </c>
      <c r="D63" s="56">
        <v>5944.12</v>
      </c>
      <c r="E63" s="52">
        <f t="shared" si="0"/>
        <v>240.58639726714915</v>
      </c>
      <c r="F63" s="56">
        <v>3944.12</v>
      </c>
      <c r="G63" s="52">
        <f t="shared" si="1"/>
        <v>159.63702300581218</v>
      </c>
      <c r="H63" s="65" t="s">
        <v>297</v>
      </c>
      <c r="I63" s="56">
        <v>1916.13</v>
      </c>
      <c r="J63" s="52">
        <f t="shared" si="2"/>
        <v>32.235722024454425</v>
      </c>
      <c r="K63" s="52">
        <f t="shared" si="3"/>
        <v>48.58193969757513</v>
      </c>
      <c r="L63" s="69" t="s">
        <v>336</v>
      </c>
      <c r="M63" s="56">
        <v>2186.8000000000002</v>
      </c>
      <c r="N63" s="52">
        <f t="shared" si="4"/>
        <v>114.12586828659852</v>
      </c>
      <c r="O63" s="69" t="s">
        <v>337</v>
      </c>
      <c r="P63" s="56">
        <v>2186.8000000000002</v>
      </c>
      <c r="Q63" s="52">
        <f t="shared" si="5"/>
        <v>100</v>
      </c>
      <c r="R63" s="83"/>
    </row>
    <row r="64" spans="1:18" ht="90" x14ac:dyDescent="0.25">
      <c r="A64" s="24" t="s">
        <v>140</v>
      </c>
      <c r="B64" s="22" t="s">
        <v>71</v>
      </c>
      <c r="C64" s="54">
        <v>49810.06</v>
      </c>
      <c r="D64" s="56">
        <v>4802.32</v>
      </c>
      <c r="E64" s="52">
        <f t="shared" si="0"/>
        <v>9.6412652383875859</v>
      </c>
      <c r="F64" s="56">
        <v>2802.32</v>
      </c>
      <c r="G64" s="52">
        <f t="shared" si="1"/>
        <v>5.6260120947455201</v>
      </c>
      <c r="H64" s="65" t="s">
        <v>316</v>
      </c>
      <c r="I64" s="56">
        <v>3664</v>
      </c>
      <c r="J64" s="52">
        <f t="shared" si="2"/>
        <v>76.29645671258892</v>
      </c>
      <c r="K64" s="52">
        <f t="shared" si="3"/>
        <v>130.74880813040625</v>
      </c>
      <c r="L64" s="65" t="s">
        <v>338</v>
      </c>
      <c r="M64" s="56">
        <v>1522</v>
      </c>
      <c r="N64" s="52">
        <f t="shared" si="4"/>
        <v>41.539301310043669</v>
      </c>
      <c r="O64" s="69" t="s">
        <v>288</v>
      </c>
      <c r="P64" s="56">
        <v>1822</v>
      </c>
      <c r="Q64" s="52">
        <f t="shared" si="5"/>
        <v>119.71090670170827</v>
      </c>
      <c r="R64" s="83"/>
    </row>
    <row r="65" spans="1:18" ht="56.25" x14ac:dyDescent="0.25">
      <c r="A65" s="24" t="s">
        <v>141</v>
      </c>
      <c r="B65" s="22" t="s">
        <v>72</v>
      </c>
      <c r="C65" s="54">
        <v>15784.21</v>
      </c>
      <c r="D65" s="56">
        <v>83798.399999999994</v>
      </c>
      <c r="E65" s="52">
        <f t="shared" si="0"/>
        <v>530.90018442481437</v>
      </c>
      <c r="F65" s="56">
        <v>74809.94</v>
      </c>
      <c r="G65" s="52">
        <f t="shared" si="1"/>
        <v>473.95428722755213</v>
      </c>
      <c r="H65" s="65" t="s">
        <v>317</v>
      </c>
      <c r="I65" s="56">
        <v>13643.15</v>
      </c>
      <c r="J65" s="52">
        <f t="shared" si="2"/>
        <v>16.28091944476267</v>
      </c>
      <c r="K65" s="52">
        <f t="shared" si="3"/>
        <v>18.237081863720249</v>
      </c>
      <c r="L65" s="69" t="s">
        <v>298</v>
      </c>
      <c r="M65" s="56">
        <v>11593.44</v>
      </c>
      <c r="N65" s="52">
        <f t="shared" si="4"/>
        <v>84.976270142892233</v>
      </c>
      <c r="O65" s="69" t="s">
        <v>298</v>
      </c>
      <c r="P65" s="56">
        <v>11428.86</v>
      </c>
      <c r="Q65" s="52">
        <f t="shared" si="5"/>
        <v>98.580404090589155</v>
      </c>
      <c r="R65" s="83"/>
    </row>
    <row r="66" spans="1:18" ht="45" x14ac:dyDescent="0.25">
      <c r="A66" s="24" t="s">
        <v>243</v>
      </c>
      <c r="B66" s="22" t="s">
        <v>242</v>
      </c>
      <c r="C66" s="54">
        <v>0</v>
      </c>
      <c r="D66" s="56">
        <v>0</v>
      </c>
      <c r="E66" s="52">
        <v>0</v>
      </c>
      <c r="F66" s="56">
        <v>0</v>
      </c>
      <c r="G66" s="52"/>
      <c r="H66" s="65"/>
      <c r="I66" s="56"/>
      <c r="J66" s="52"/>
      <c r="K66" s="52"/>
      <c r="L66" s="69"/>
      <c r="M66" s="56"/>
      <c r="N66" s="52"/>
      <c r="O66" s="68"/>
      <c r="P66" s="56"/>
      <c r="Q66" s="52"/>
      <c r="R66" s="68"/>
    </row>
    <row r="67" spans="1:18" ht="28.5" customHeight="1" x14ac:dyDescent="0.25">
      <c r="A67" s="24" t="s">
        <v>142</v>
      </c>
      <c r="B67" s="22" t="s">
        <v>73</v>
      </c>
      <c r="C67" s="54">
        <v>0</v>
      </c>
      <c r="D67" s="56">
        <v>0</v>
      </c>
      <c r="E67" s="52">
        <v>0</v>
      </c>
      <c r="F67" s="56"/>
      <c r="G67" s="52"/>
      <c r="H67" s="65"/>
      <c r="I67" s="56"/>
      <c r="J67" s="52"/>
      <c r="K67" s="52"/>
      <c r="L67" s="69"/>
      <c r="M67" s="56"/>
      <c r="N67" s="52"/>
      <c r="O67" s="68"/>
      <c r="P67" s="56"/>
      <c r="Q67" s="52"/>
      <c r="R67" s="68"/>
    </row>
    <row r="68" spans="1:18" ht="26.25" customHeight="1" x14ac:dyDescent="0.25">
      <c r="A68" s="24" t="s">
        <v>143</v>
      </c>
      <c r="B68" s="22" t="s">
        <v>74</v>
      </c>
      <c r="C68" s="54"/>
      <c r="D68" s="56"/>
      <c r="E68" s="52"/>
      <c r="F68" s="56"/>
      <c r="G68" s="52"/>
      <c r="H68" s="65"/>
      <c r="I68" s="56"/>
      <c r="J68" s="52"/>
      <c r="K68" s="52"/>
      <c r="L68" s="69"/>
      <c r="M68" s="56"/>
      <c r="N68" s="52"/>
      <c r="O68" s="68"/>
      <c r="P68" s="56"/>
      <c r="Q68" s="52"/>
      <c r="R68" s="68"/>
    </row>
    <row r="69" spans="1:18" ht="15.75" x14ac:dyDescent="0.25">
      <c r="A69" s="24" t="s">
        <v>144</v>
      </c>
      <c r="B69" s="22" t="s">
        <v>75</v>
      </c>
      <c r="C69" s="54"/>
      <c r="D69" s="56"/>
      <c r="E69" s="52"/>
      <c r="F69" s="56"/>
      <c r="G69" s="52"/>
      <c r="H69" s="65"/>
      <c r="I69" s="56"/>
      <c r="J69" s="52"/>
      <c r="K69" s="52"/>
      <c r="L69" s="69"/>
      <c r="M69" s="56"/>
      <c r="N69" s="52"/>
      <c r="O69" s="68"/>
      <c r="P69" s="56"/>
      <c r="Q69" s="52"/>
      <c r="R69" s="68"/>
    </row>
    <row r="70" spans="1:18" ht="30" x14ac:dyDescent="0.25">
      <c r="A70" s="24" t="s">
        <v>145</v>
      </c>
      <c r="B70" s="22" t="s">
        <v>76</v>
      </c>
      <c r="C70" s="54"/>
      <c r="D70" s="56"/>
      <c r="E70" s="52"/>
      <c r="F70" s="56"/>
      <c r="G70" s="52"/>
      <c r="H70" s="65"/>
      <c r="I70" s="56"/>
      <c r="J70" s="52"/>
      <c r="K70" s="52"/>
      <c r="L70" s="69"/>
      <c r="M70" s="56"/>
      <c r="N70" s="52"/>
      <c r="O70" s="68"/>
      <c r="P70" s="56"/>
      <c r="Q70" s="52"/>
      <c r="R70" s="68"/>
    </row>
    <row r="71" spans="1:18" ht="29.25" customHeight="1" x14ac:dyDescent="0.25">
      <c r="A71" s="24" t="s">
        <v>146</v>
      </c>
      <c r="B71" s="22" t="s">
        <v>77</v>
      </c>
      <c r="C71" s="54"/>
      <c r="D71" s="56"/>
      <c r="E71" s="52"/>
      <c r="F71" s="56"/>
      <c r="G71" s="52"/>
      <c r="H71" s="65"/>
      <c r="I71" s="56"/>
      <c r="J71" s="52"/>
      <c r="K71" s="52"/>
      <c r="L71" s="69"/>
      <c r="M71" s="56"/>
      <c r="N71" s="52"/>
      <c r="O71" s="68"/>
      <c r="P71" s="56"/>
      <c r="Q71" s="52"/>
      <c r="R71" s="68"/>
    </row>
    <row r="72" spans="1:18" ht="15.75" x14ac:dyDescent="0.25">
      <c r="A72" s="24" t="s">
        <v>147</v>
      </c>
      <c r="B72" s="22" t="s">
        <v>78</v>
      </c>
      <c r="C72" s="54">
        <f>SUM(C73:C81)</f>
        <v>1098.1600000000001</v>
      </c>
      <c r="D72" s="54">
        <f>SUM(D73:D81)</f>
        <v>385</v>
      </c>
      <c r="E72" s="52">
        <f t="shared" ref="E72:E113" si="8">D72/C72*100</f>
        <v>35.058643549209584</v>
      </c>
      <c r="F72" s="56">
        <f>F79</f>
        <v>385</v>
      </c>
      <c r="G72" s="52">
        <f t="shared" ref="G72:G113" si="9">F72/C72*100</f>
        <v>35.058643549209584</v>
      </c>
      <c r="H72" s="65"/>
      <c r="I72" s="56">
        <f>I79</f>
        <v>450</v>
      </c>
      <c r="J72" s="52">
        <f t="shared" ref="J72:J113" si="10">I72/D72*100</f>
        <v>116.88311688311688</v>
      </c>
      <c r="K72" s="52">
        <f t="shared" ref="K72:K113" si="11">I72/F72*100</f>
        <v>116.88311688311688</v>
      </c>
      <c r="L72" s="69"/>
      <c r="M72" s="56">
        <f>M79</f>
        <v>483</v>
      </c>
      <c r="N72" s="52">
        <f t="shared" ref="N72:N113" si="12">M72/I72*100</f>
        <v>107.33333333333333</v>
      </c>
      <c r="O72" s="68"/>
      <c r="P72" s="56">
        <f>P79</f>
        <v>483</v>
      </c>
      <c r="Q72" s="52">
        <f t="shared" ref="Q72:Q113" si="13">P72/M72*100</f>
        <v>100</v>
      </c>
      <c r="R72" s="68"/>
    </row>
    <row r="73" spans="1:18" ht="15.75" x14ac:dyDescent="0.25">
      <c r="A73" s="24" t="s">
        <v>148</v>
      </c>
      <c r="B73" s="22" t="s">
        <v>79</v>
      </c>
      <c r="C73" s="54"/>
      <c r="D73" s="56"/>
      <c r="E73" s="52"/>
      <c r="F73" s="56"/>
      <c r="G73" s="52"/>
      <c r="H73" s="65"/>
      <c r="I73" s="56"/>
      <c r="J73" s="52"/>
      <c r="K73" s="52"/>
      <c r="L73" s="69"/>
      <c r="M73" s="56"/>
      <c r="N73" s="52"/>
      <c r="O73" s="68"/>
      <c r="P73" s="56"/>
      <c r="Q73" s="52"/>
      <c r="R73" s="68"/>
    </row>
    <row r="74" spans="1:18" ht="15.75" x14ac:dyDescent="0.25">
      <c r="A74" s="24" t="s">
        <v>149</v>
      </c>
      <c r="B74" s="22" t="s">
        <v>80</v>
      </c>
      <c r="C74" s="54"/>
      <c r="D74" s="56"/>
      <c r="E74" s="52"/>
      <c r="F74" s="56"/>
      <c r="G74" s="52"/>
      <c r="H74" s="65"/>
      <c r="I74" s="56"/>
      <c r="J74" s="52"/>
      <c r="K74" s="52"/>
      <c r="L74" s="69"/>
      <c r="M74" s="56"/>
      <c r="N74" s="52"/>
      <c r="O74" s="68"/>
      <c r="P74" s="56"/>
      <c r="Q74" s="52"/>
      <c r="R74" s="68"/>
    </row>
    <row r="75" spans="1:18" ht="15.75" x14ac:dyDescent="0.25">
      <c r="A75" s="24" t="s">
        <v>150</v>
      </c>
      <c r="B75" s="22" t="s">
        <v>81</v>
      </c>
      <c r="C75" s="54"/>
      <c r="D75" s="56"/>
      <c r="E75" s="52"/>
      <c r="F75" s="56"/>
      <c r="G75" s="52"/>
      <c r="H75" s="65"/>
      <c r="I75" s="56"/>
      <c r="J75" s="52"/>
      <c r="K75" s="52"/>
      <c r="L75" s="69"/>
      <c r="M75" s="56"/>
      <c r="N75" s="52"/>
      <c r="O75" s="68"/>
      <c r="P75" s="56"/>
      <c r="Q75" s="52"/>
      <c r="R75" s="68"/>
    </row>
    <row r="76" spans="1:18" ht="30" x14ac:dyDescent="0.25">
      <c r="A76" s="24" t="s">
        <v>151</v>
      </c>
      <c r="B76" s="22" t="s">
        <v>82</v>
      </c>
      <c r="C76" s="54"/>
      <c r="D76" s="56"/>
      <c r="E76" s="52"/>
      <c r="F76" s="56"/>
      <c r="G76" s="52"/>
      <c r="H76" s="65"/>
      <c r="I76" s="56"/>
      <c r="J76" s="52"/>
      <c r="K76" s="52"/>
      <c r="L76" s="69"/>
      <c r="M76" s="56"/>
      <c r="N76" s="52"/>
      <c r="O76" s="68"/>
      <c r="P76" s="56"/>
      <c r="Q76" s="52"/>
      <c r="R76" s="68"/>
    </row>
    <row r="77" spans="1:18" ht="12.75" customHeight="1" x14ac:dyDescent="0.25">
      <c r="A77" s="24" t="s">
        <v>152</v>
      </c>
      <c r="B77" s="22" t="s">
        <v>83</v>
      </c>
      <c r="C77" s="54"/>
      <c r="D77" s="56"/>
      <c r="E77" s="52"/>
      <c r="F77" s="56"/>
      <c r="G77" s="52"/>
      <c r="H77" s="65"/>
      <c r="I77" s="56"/>
      <c r="J77" s="52"/>
      <c r="K77" s="52"/>
      <c r="L77" s="69"/>
      <c r="M77" s="56"/>
      <c r="N77" s="52"/>
      <c r="O77" s="68"/>
      <c r="P77" s="56"/>
      <c r="Q77" s="52"/>
      <c r="R77" s="68"/>
    </row>
    <row r="78" spans="1:18" ht="15.75" x14ac:dyDescent="0.25">
      <c r="A78" s="24" t="s">
        <v>153</v>
      </c>
      <c r="B78" s="22" t="s">
        <v>84</v>
      </c>
      <c r="C78" s="54"/>
      <c r="D78" s="56"/>
      <c r="E78" s="52"/>
      <c r="F78" s="56"/>
      <c r="G78" s="52"/>
      <c r="H78" s="65"/>
      <c r="I78" s="56"/>
      <c r="J78" s="52"/>
      <c r="K78" s="52"/>
      <c r="L78" s="69"/>
      <c r="M78" s="56"/>
      <c r="N78" s="52"/>
      <c r="O78" s="68"/>
      <c r="P78" s="56"/>
      <c r="Q78" s="52"/>
      <c r="R78" s="68"/>
    </row>
    <row r="79" spans="1:18" ht="45" x14ac:dyDescent="0.25">
      <c r="A79" s="24" t="s">
        <v>154</v>
      </c>
      <c r="B79" s="22" t="s">
        <v>85</v>
      </c>
      <c r="C79" s="54">
        <v>1098.1600000000001</v>
      </c>
      <c r="D79" s="56">
        <v>385</v>
      </c>
      <c r="E79" s="52">
        <f t="shared" si="8"/>
        <v>35.058643549209584</v>
      </c>
      <c r="F79" s="56">
        <v>385</v>
      </c>
      <c r="G79" s="52">
        <f t="shared" si="9"/>
        <v>35.058643549209584</v>
      </c>
      <c r="H79" s="65" t="s">
        <v>318</v>
      </c>
      <c r="I79" s="56">
        <v>450</v>
      </c>
      <c r="J79" s="52">
        <f t="shared" si="10"/>
        <v>116.88311688311688</v>
      </c>
      <c r="K79" s="52">
        <f t="shared" si="11"/>
        <v>116.88311688311688</v>
      </c>
      <c r="L79" s="81" t="s">
        <v>285</v>
      </c>
      <c r="M79" s="56">
        <v>483</v>
      </c>
      <c r="N79" s="52">
        <f t="shared" si="12"/>
        <v>107.33333333333333</v>
      </c>
      <c r="O79" s="81" t="s">
        <v>285</v>
      </c>
      <c r="P79" s="56">
        <v>483</v>
      </c>
      <c r="Q79" s="52">
        <f t="shared" si="13"/>
        <v>100</v>
      </c>
      <c r="R79" s="84"/>
    </row>
    <row r="80" spans="1:18" ht="29.25" customHeight="1" x14ac:dyDescent="0.25">
      <c r="A80" s="24" t="s">
        <v>155</v>
      </c>
      <c r="B80" s="22" t="s">
        <v>86</v>
      </c>
      <c r="C80" s="54"/>
      <c r="D80" s="56"/>
      <c r="E80" s="52"/>
      <c r="F80" s="56"/>
      <c r="G80" s="52"/>
      <c r="H80" s="65"/>
      <c r="I80" s="56"/>
      <c r="J80" s="52"/>
      <c r="K80" s="52"/>
      <c r="L80" s="69"/>
      <c r="M80" s="56"/>
      <c r="N80" s="52"/>
      <c r="O80" s="68"/>
      <c r="P80" s="56"/>
      <c r="Q80" s="52"/>
      <c r="R80" s="68"/>
    </row>
    <row r="81" spans="1:18" ht="29.25" customHeight="1" x14ac:dyDescent="0.25">
      <c r="A81" s="24" t="s">
        <v>156</v>
      </c>
      <c r="B81" s="22" t="s">
        <v>87</v>
      </c>
      <c r="C81" s="54"/>
      <c r="D81" s="56"/>
      <c r="E81" s="52"/>
      <c r="F81" s="56"/>
      <c r="G81" s="52"/>
      <c r="H81" s="65"/>
      <c r="I81" s="56"/>
      <c r="J81" s="52"/>
      <c r="K81" s="52"/>
      <c r="L81" s="69"/>
      <c r="M81" s="56"/>
      <c r="N81" s="52"/>
      <c r="O81" s="68"/>
      <c r="P81" s="56"/>
      <c r="Q81" s="52"/>
      <c r="R81" s="68"/>
    </row>
    <row r="82" spans="1:18" ht="15.75" x14ac:dyDescent="0.25">
      <c r="A82" s="24" t="s">
        <v>157</v>
      </c>
      <c r="B82" s="22" t="s">
        <v>88</v>
      </c>
      <c r="C82" s="54">
        <f>SUM(C83:C86)</f>
        <v>15966.07</v>
      </c>
      <c r="D82" s="54">
        <f>SUM(D83:D86)</f>
        <v>18439.669999999998</v>
      </c>
      <c r="E82" s="52">
        <f t="shared" si="8"/>
        <v>115.49285453464752</v>
      </c>
      <c r="F82" s="56">
        <f>F83</f>
        <v>18439.669999999998</v>
      </c>
      <c r="G82" s="52">
        <f t="shared" si="9"/>
        <v>115.49285453464752</v>
      </c>
      <c r="H82" s="65"/>
      <c r="I82" s="56">
        <f>I83</f>
        <v>20052.09</v>
      </c>
      <c r="J82" s="52">
        <f t="shared" si="10"/>
        <v>108.74429965395261</v>
      </c>
      <c r="K82" s="52">
        <f t="shared" si="11"/>
        <v>108.74429965395261</v>
      </c>
      <c r="L82" s="69"/>
      <c r="M82" s="56">
        <f>M83</f>
        <v>18059.87</v>
      </c>
      <c r="N82" s="52">
        <f t="shared" si="12"/>
        <v>90.064776290152295</v>
      </c>
      <c r="O82" s="68"/>
      <c r="P82" s="56">
        <f>P83</f>
        <v>18025.43</v>
      </c>
      <c r="Q82" s="52">
        <f t="shared" si="13"/>
        <v>99.809300952886161</v>
      </c>
      <c r="R82" s="68"/>
    </row>
    <row r="83" spans="1:18" ht="90" x14ac:dyDescent="0.25">
      <c r="A83" s="24" t="s">
        <v>158</v>
      </c>
      <c r="B83" s="22" t="s">
        <v>89</v>
      </c>
      <c r="C83" s="54">
        <v>15966.07</v>
      </c>
      <c r="D83" s="56">
        <v>18439.669999999998</v>
      </c>
      <c r="E83" s="52">
        <f t="shared" si="8"/>
        <v>115.49285453464752</v>
      </c>
      <c r="F83" s="56">
        <v>18439.669999999998</v>
      </c>
      <c r="G83" s="52">
        <f t="shared" si="9"/>
        <v>115.49285453464752</v>
      </c>
      <c r="H83" s="65" t="s">
        <v>319</v>
      </c>
      <c r="I83" s="56">
        <v>20052.09</v>
      </c>
      <c r="J83" s="52">
        <f t="shared" si="10"/>
        <v>108.74429965395261</v>
      </c>
      <c r="K83" s="52">
        <f t="shared" si="11"/>
        <v>108.74429965395261</v>
      </c>
      <c r="L83" s="65" t="s">
        <v>280</v>
      </c>
      <c r="M83" s="56">
        <v>18059.87</v>
      </c>
      <c r="N83" s="52">
        <f t="shared" si="12"/>
        <v>90.064776290152295</v>
      </c>
      <c r="O83" s="69" t="s">
        <v>284</v>
      </c>
      <c r="P83" s="56">
        <v>18025.43</v>
      </c>
      <c r="Q83" s="52">
        <f t="shared" si="13"/>
        <v>99.809300952886161</v>
      </c>
      <c r="R83" s="68"/>
    </row>
    <row r="84" spans="1:18" ht="15.75" x14ac:dyDescent="0.25">
      <c r="A84" s="24" t="s">
        <v>159</v>
      </c>
      <c r="B84" s="22" t="s">
        <v>90</v>
      </c>
      <c r="C84" s="54"/>
      <c r="D84" s="56"/>
      <c r="E84" s="52"/>
      <c r="F84" s="56"/>
      <c r="G84" s="52"/>
      <c r="H84" s="65"/>
      <c r="I84" s="56"/>
      <c r="J84" s="52"/>
      <c r="K84" s="52"/>
      <c r="L84" s="69"/>
      <c r="M84" s="56"/>
      <c r="N84" s="52"/>
      <c r="O84" s="68"/>
      <c r="P84" s="56"/>
      <c r="Q84" s="52"/>
      <c r="R84" s="68"/>
    </row>
    <row r="85" spans="1:18" ht="30" x14ac:dyDescent="0.25">
      <c r="A85" s="24" t="s">
        <v>160</v>
      </c>
      <c r="B85" s="22" t="s">
        <v>91</v>
      </c>
      <c r="C85" s="54"/>
      <c r="D85" s="56"/>
      <c r="E85" s="52"/>
      <c r="F85" s="56"/>
      <c r="G85" s="52"/>
      <c r="H85" s="65"/>
      <c r="I85" s="56"/>
      <c r="J85" s="52"/>
      <c r="K85" s="52"/>
      <c r="L85" s="69"/>
      <c r="M85" s="56"/>
      <c r="N85" s="52"/>
      <c r="O85" s="68"/>
      <c r="P85" s="56"/>
      <c r="Q85" s="52"/>
      <c r="R85" s="68"/>
    </row>
    <row r="86" spans="1:18" ht="30" x14ac:dyDescent="0.25">
      <c r="A86" s="24" t="s">
        <v>161</v>
      </c>
      <c r="B86" s="22" t="s">
        <v>92</v>
      </c>
      <c r="C86" s="54"/>
      <c r="D86" s="56"/>
      <c r="E86" s="52"/>
      <c r="F86" s="56"/>
      <c r="G86" s="52"/>
      <c r="H86" s="65"/>
      <c r="I86" s="56"/>
      <c r="J86" s="52"/>
      <c r="K86" s="52"/>
      <c r="L86" s="69"/>
      <c r="M86" s="56"/>
      <c r="N86" s="52"/>
      <c r="O86" s="68"/>
      <c r="P86" s="56"/>
      <c r="Q86" s="52"/>
      <c r="R86" s="68"/>
    </row>
    <row r="87" spans="1:18" ht="15.75" x14ac:dyDescent="0.25">
      <c r="A87" s="24" t="s">
        <v>162</v>
      </c>
      <c r="B87" s="22" t="s">
        <v>93</v>
      </c>
      <c r="C87" s="54"/>
      <c r="D87" s="56"/>
      <c r="E87" s="52"/>
      <c r="F87" s="56"/>
      <c r="G87" s="52"/>
      <c r="H87" s="65"/>
      <c r="I87" s="56"/>
      <c r="J87" s="52"/>
      <c r="K87" s="52"/>
      <c r="L87" s="69"/>
      <c r="M87" s="56"/>
      <c r="N87" s="52"/>
      <c r="O87" s="68"/>
      <c r="P87" s="56"/>
      <c r="Q87" s="52"/>
      <c r="R87" s="68"/>
    </row>
    <row r="88" spans="1:18" ht="15.75" x14ac:dyDescent="0.25">
      <c r="A88" s="24" t="s">
        <v>163</v>
      </c>
      <c r="B88" s="22" t="s">
        <v>94</v>
      </c>
      <c r="C88" s="54"/>
      <c r="D88" s="56"/>
      <c r="E88" s="52"/>
      <c r="F88" s="56"/>
      <c r="G88" s="52"/>
      <c r="H88" s="65"/>
      <c r="I88" s="56"/>
      <c r="J88" s="52"/>
      <c r="K88" s="52"/>
      <c r="L88" s="69"/>
      <c r="M88" s="56"/>
      <c r="N88" s="52"/>
      <c r="O88" s="68"/>
      <c r="P88" s="56"/>
      <c r="Q88" s="52"/>
      <c r="R88" s="68"/>
    </row>
    <row r="89" spans="1:18" ht="15.75" x14ac:dyDescent="0.25">
      <c r="A89" s="24" t="s">
        <v>164</v>
      </c>
      <c r="B89" s="22" t="s">
        <v>95</v>
      </c>
      <c r="C89" s="54"/>
      <c r="D89" s="56"/>
      <c r="E89" s="52"/>
      <c r="F89" s="56"/>
      <c r="G89" s="52"/>
      <c r="H89" s="65"/>
      <c r="I89" s="56"/>
      <c r="J89" s="52"/>
      <c r="K89" s="52"/>
      <c r="L89" s="69"/>
      <c r="M89" s="56"/>
      <c r="N89" s="52"/>
      <c r="O89" s="68"/>
      <c r="P89" s="56"/>
      <c r="Q89" s="52"/>
      <c r="R89" s="68"/>
    </row>
    <row r="90" spans="1:18" ht="30" x14ac:dyDescent="0.25">
      <c r="A90" s="24" t="s">
        <v>165</v>
      </c>
      <c r="B90" s="22" t="s">
        <v>96</v>
      </c>
      <c r="C90" s="54"/>
      <c r="D90" s="56"/>
      <c r="E90" s="52"/>
      <c r="F90" s="56"/>
      <c r="G90" s="52"/>
      <c r="H90" s="65"/>
      <c r="I90" s="56"/>
      <c r="J90" s="52"/>
      <c r="K90" s="52"/>
      <c r="L90" s="69"/>
      <c r="M90" s="56"/>
      <c r="N90" s="52"/>
      <c r="O90" s="68"/>
      <c r="P90" s="56"/>
      <c r="Q90" s="52"/>
      <c r="R90" s="68"/>
    </row>
    <row r="91" spans="1:18" ht="15.75" x14ac:dyDescent="0.25">
      <c r="A91" s="24" t="s">
        <v>166</v>
      </c>
      <c r="B91" s="22" t="s">
        <v>97</v>
      </c>
      <c r="C91" s="54"/>
      <c r="D91" s="56"/>
      <c r="E91" s="52"/>
      <c r="F91" s="56"/>
      <c r="G91" s="52"/>
      <c r="H91" s="65"/>
      <c r="I91" s="56"/>
      <c r="J91" s="52"/>
      <c r="K91" s="52"/>
      <c r="L91" s="69"/>
      <c r="M91" s="56"/>
      <c r="N91" s="52"/>
      <c r="O91" s="68"/>
      <c r="P91" s="56"/>
      <c r="Q91" s="52"/>
      <c r="R91" s="68"/>
    </row>
    <row r="92" spans="1:18" ht="15.75" x14ac:dyDescent="0.25">
      <c r="A92" s="24" t="s">
        <v>167</v>
      </c>
      <c r="B92" s="22" t="s">
        <v>98</v>
      </c>
      <c r="C92" s="54"/>
      <c r="D92" s="56"/>
      <c r="E92" s="52"/>
      <c r="F92" s="56"/>
      <c r="G92" s="52"/>
      <c r="H92" s="65"/>
      <c r="I92" s="56"/>
      <c r="J92" s="52"/>
      <c r="K92" s="52"/>
      <c r="L92" s="69"/>
      <c r="M92" s="56"/>
      <c r="N92" s="52"/>
      <c r="O92" s="68"/>
      <c r="P92" s="56"/>
      <c r="Q92" s="52"/>
      <c r="R92" s="68"/>
    </row>
    <row r="93" spans="1:18" ht="45" x14ac:dyDescent="0.25">
      <c r="A93" s="24" t="s">
        <v>245</v>
      </c>
      <c r="B93" s="22" t="s">
        <v>244</v>
      </c>
      <c r="C93" s="54"/>
      <c r="D93" s="56"/>
      <c r="E93" s="52"/>
      <c r="F93" s="56"/>
      <c r="G93" s="52"/>
      <c r="H93" s="65"/>
      <c r="I93" s="56"/>
      <c r="J93" s="52"/>
      <c r="K93" s="52"/>
      <c r="L93" s="69"/>
      <c r="M93" s="56"/>
      <c r="N93" s="52"/>
      <c r="O93" s="68"/>
      <c r="P93" s="56"/>
      <c r="Q93" s="52"/>
      <c r="R93" s="68"/>
    </row>
    <row r="94" spans="1:18" ht="30" x14ac:dyDescent="0.25">
      <c r="A94" s="24" t="s">
        <v>168</v>
      </c>
      <c r="B94" s="22" t="s">
        <v>99</v>
      </c>
      <c r="C94" s="54"/>
      <c r="D94" s="56"/>
      <c r="E94" s="52"/>
      <c r="F94" s="56"/>
      <c r="G94" s="52"/>
      <c r="H94" s="65"/>
      <c r="I94" s="56"/>
      <c r="J94" s="52"/>
      <c r="K94" s="52"/>
      <c r="L94" s="69"/>
      <c r="M94" s="56"/>
      <c r="N94" s="52"/>
      <c r="O94" s="68"/>
      <c r="P94" s="56"/>
      <c r="Q94" s="52"/>
      <c r="R94" s="68"/>
    </row>
    <row r="95" spans="1:18" ht="30" x14ac:dyDescent="0.25">
      <c r="A95" s="24" t="s">
        <v>169</v>
      </c>
      <c r="B95" s="22" t="s">
        <v>100</v>
      </c>
      <c r="C95" s="54"/>
      <c r="D95" s="56"/>
      <c r="E95" s="52"/>
      <c r="F95" s="56"/>
      <c r="G95" s="52"/>
      <c r="H95" s="65"/>
      <c r="I95" s="56"/>
      <c r="J95" s="52"/>
      <c r="K95" s="52"/>
      <c r="L95" s="69"/>
      <c r="M95" s="56"/>
      <c r="N95" s="52"/>
      <c r="O95" s="68"/>
      <c r="P95" s="56"/>
      <c r="Q95" s="52"/>
      <c r="R95" s="68"/>
    </row>
    <row r="96" spans="1:18" ht="30" x14ac:dyDescent="0.25">
      <c r="A96" s="24" t="s">
        <v>170</v>
      </c>
      <c r="B96" s="22" t="s">
        <v>101</v>
      </c>
      <c r="C96" s="54"/>
      <c r="D96" s="56"/>
      <c r="E96" s="52"/>
      <c r="F96" s="56"/>
      <c r="G96" s="52"/>
      <c r="H96" s="65"/>
      <c r="I96" s="56"/>
      <c r="J96" s="52"/>
      <c r="K96" s="52"/>
      <c r="L96" s="69"/>
      <c r="M96" s="56"/>
      <c r="N96" s="52"/>
      <c r="O96" s="68"/>
      <c r="P96" s="56"/>
      <c r="Q96" s="52"/>
      <c r="R96" s="68"/>
    </row>
    <row r="97" spans="1:18" ht="15.75" x14ac:dyDescent="0.25">
      <c r="A97" s="24" t="s">
        <v>171</v>
      </c>
      <c r="B97" s="22" t="s">
        <v>102</v>
      </c>
      <c r="C97" s="54">
        <f>C98+C99+C100+C101+C102</f>
        <v>303.31</v>
      </c>
      <c r="D97" s="54">
        <f>D98+D99+D100+D101+D102</f>
        <v>323.58000000000004</v>
      </c>
      <c r="E97" s="52">
        <f t="shared" si="8"/>
        <v>106.68293165408329</v>
      </c>
      <c r="F97" s="56">
        <f>F98+F100</f>
        <v>254.32999999999998</v>
      </c>
      <c r="G97" s="52">
        <f t="shared" si="9"/>
        <v>83.851505060828842</v>
      </c>
      <c r="H97" s="65"/>
      <c r="I97" s="56">
        <f>I98+I100</f>
        <v>283.58000000000004</v>
      </c>
      <c r="J97" s="52">
        <f t="shared" si="10"/>
        <v>87.638296557265591</v>
      </c>
      <c r="K97" s="52">
        <f t="shared" si="11"/>
        <v>111.50080603939765</v>
      </c>
      <c r="L97" s="69"/>
      <c r="M97" s="56">
        <f>M98+M100</f>
        <v>283.58000000000004</v>
      </c>
      <c r="N97" s="52">
        <f t="shared" si="12"/>
        <v>100</v>
      </c>
      <c r="O97" s="68"/>
      <c r="P97" s="56">
        <f>P98+P100</f>
        <v>283.58000000000004</v>
      </c>
      <c r="Q97" s="52">
        <f t="shared" si="13"/>
        <v>100</v>
      </c>
      <c r="R97" s="68"/>
    </row>
    <row r="98" spans="1:18" ht="45" x14ac:dyDescent="0.25">
      <c r="A98" s="24" t="s">
        <v>234</v>
      </c>
      <c r="B98" s="22" t="s">
        <v>236</v>
      </c>
      <c r="C98" s="54">
        <v>111.39</v>
      </c>
      <c r="D98" s="56">
        <v>150</v>
      </c>
      <c r="E98" s="52">
        <f t="shared" si="8"/>
        <v>134.66199838405601</v>
      </c>
      <c r="F98" s="56">
        <v>150</v>
      </c>
      <c r="G98" s="52">
        <f t="shared" si="9"/>
        <v>134.66199838405601</v>
      </c>
      <c r="H98" s="65" t="s">
        <v>339</v>
      </c>
      <c r="I98" s="56">
        <v>100</v>
      </c>
      <c r="J98" s="52">
        <f t="shared" si="10"/>
        <v>66.666666666666657</v>
      </c>
      <c r="K98" s="52">
        <f t="shared" si="11"/>
        <v>66.666666666666657</v>
      </c>
      <c r="L98" s="69" t="s">
        <v>340</v>
      </c>
      <c r="M98" s="56">
        <v>100</v>
      </c>
      <c r="N98" s="52"/>
      <c r="O98" s="68"/>
      <c r="P98" s="56">
        <v>100</v>
      </c>
      <c r="Q98" s="52">
        <f t="shared" si="13"/>
        <v>100</v>
      </c>
      <c r="R98" s="68"/>
    </row>
    <row r="99" spans="1:18" ht="15.75" x14ac:dyDescent="0.25">
      <c r="A99" s="24" t="s">
        <v>235</v>
      </c>
      <c r="B99" s="22" t="s">
        <v>237</v>
      </c>
      <c r="C99" s="54"/>
      <c r="D99" s="56"/>
      <c r="E99" s="52"/>
      <c r="F99" s="56"/>
      <c r="G99" s="52"/>
      <c r="H99" s="65"/>
      <c r="I99" s="56"/>
      <c r="J99" s="52"/>
      <c r="K99" s="52"/>
      <c r="L99" s="69"/>
      <c r="M99" s="56"/>
      <c r="N99" s="52"/>
      <c r="O99" s="68"/>
      <c r="P99" s="56"/>
      <c r="Q99" s="52"/>
      <c r="R99" s="68"/>
    </row>
    <row r="100" spans="1:18" ht="78.75" x14ac:dyDescent="0.25">
      <c r="A100" s="24" t="s">
        <v>172</v>
      </c>
      <c r="B100" s="22" t="s">
        <v>103</v>
      </c>
      <c r="C100" s="54">
        <v>173.1</v>
      </c>
      <c r="D100" s="56">
        <v>173.58</v>
      </c>
      <c r="E100" s="52">
        <f t="shared" si="8"/>
        <v>100.27729636048528</v>
      </c>
      <c r="F100" s="56">
        <v>104.33</v>
      </c>
      <c r="G100" s="52">
        <f t="shared" si="9"/>
        <v>60.271519352975155</v>
      </c>
      <c r="H100" s="65" t="s">
        <v>320</v>
      </c>
      <c r="I100" s="56">
        <v>183.58</v>
      </c>
      <c r="J100" s="52">
        <f t="shared" si="10"/>
        <v>105.76103237700197</v>
      </c>
      <c r="K100" s="52">
        <f t="shared" si="11"/>
        <v>175.96089331927541</v>
      </c>
      <c r="L100" s="69" t="s">
        <v>281</v>
      </c>
      <c r="M100" s="56">
        <v>183.58</v>
      </c>
      <c r="N100" s="52">
        <f t="shared" si="12"/>
        <v>100</v>
      </c>
      <c r="O100" s="69"/>
      <c r="P100" s="56">
        <v>183.58</v>
      </c>
      <c r="Q100" s="52">
        <f t="shared" si="13"/>
        <v>100</v>
      </c>
      <c r="R100" s="68"/>
    </row>
    <row r="101" spans="1:18" ht="15.75" x14ac:dyDescent="0.25">
      <c r="A101" s="24" t="s">
        <v>173</v>
      </c>
      <c r="B101" s="22" t="s">
        <v>104</v>
      </c>
      <c r="C101" s="54">
        <v>18.82</v>
      </c>
      <c r="D101" s="56">
        <v>0</v>
      </c>
      <c r="E101" s="52"/>
      <c r="F101" s="56">
        <v>0</v>
      </c>
      <c r="G101" s="52"/>
      <c r="H101" s="65"/>
      <c r="I101" s="56"/>
      <c r="J101" s="52"/>
      <c r="K101" s="52"/>
      <c r="L101" s="69"/>
      <c r="M101" s="56"/>
      <c r="N101" s="52"/>
      <c r="O101" s="68"/>
      <c r="P101" s="56"/>
      <c r="Q101" s="52"/>
      <c r="R101" s="68"/>
    </row>
    <row r="102" spans="1:18" ht="30" x14ac:dyDescent="0.25">
      <c r="A102" s="24" t="s">
        <v>174</v>
      </c>
      <c r="B102" s="22" t="s">
        <v>105</v>
      </c>
      <c r="C102" s="54"/>
      <c r="D102" s="56"/>
      <c r="E102" s="52"/>
      <c r="F102" s="56"/>
      <c r="G102" s="52"/>
      <c r="H102" s="65"/>
      <c r="I102" s="56"/>
      <c r="J102" s="52"/>
      <c r="K102" s="52"/>
      <c r="L102" s="69"/>
      <c r="M102" s="56"/>
      <c r="N102" s="52"/>
      <c r="O102" s="68"/>
      <c r="P102" s="56"/>
      <c r="Q102" s="52"/>
      <c r="R102" s="68"/>
    </row>
    <row r="103" spans="1:18" ht="30" x14ac:dyDescent="0.25">
      <c r="A103" s="24" t="s">
        <v>175</v>
      </c>
      <c r="B103" s="22" t="s">
        <v>106</v>
      </c>
      <c r="C103" s="54">
        <f>SUM(C104:C107)</f>
        <v>578.47</v>
      </c>
      <c r="D103" s="54">
        <f>SUM(D104:D107)</f>
        <v>441.89</v>
      </c>
      <c r="E103" s="52">
        <f t="shared" si="8"/>
        <v>76.38944111189862</v>
      </c>
      <c r="F103" s="56">
        <f>F104</f>
        <v>441.89</v>
      </c>
      <c r="G103" s="52">
        <f t="shared" si="9"/>
        <v>76.38944111189862</v>
      </c>
      <c r="H103" s="65"/>
      <c r="I103" s="56">
        <f>I104</f>
        <v>529</v>
      </c>
      <c r="J103" s="52">
        <f t="shared" si="10"/>
        <v>119.71305075923873</v>
      </c>
      <c r="K103" s="52">
        <f t="shared" si="11"/>
        <v>119.71305075923873</v>
      </c>
      <c r="L103" s="69"/>
      <c r="M103" s="56">
        <f>M104</f>
        <v>629</v>
      </c>
      <c r="N103" s="52">
        <f t="shared" si="12"/>
        <v>118.90359168241966</v>
      </c>
      <c r="O103" s="68"/>
      <c r="P103" s="56">
        <f>P104</f>
        <v>629</v>
      </c>
      <c r="Q103" s="52">
        <f t="shared" si="13"/>
        <v>100</v>
      </c>
      <c r="R103" s="68"/>
    </row>
    <row r="104" spans="1:18" ht="56.25" x14ac:dyDescent="0.25">
      <c r="A104" s="24" t="s">
        <v>176</v>
      </c>
      <c r="B104" s="22" t="s">
        <v>107</v>
      </c>
      <c r="C104" s="54">
        <v>578.47</v>
      </c>
      <c r="D104" s="56">
        <v>441.89</v>
      </c>
      <c r="E104" s="52">
        <f t="shared" si="8"/>
        <v>76.38944111189862</v>
      </c>
      <c r="F104" s="56">
        <v>441.89</v>
      </c>
      <c r="G104" s="52">
        <f t="shared" si="9"/>
        <v>76.38944111189862</v>
      </c>
      <c r="H104" s="65" t="s">
        <v>321</v>
      </c>
      <c r="I104" s="56">
        <v>529</v>
      </c>
      <c r="J104" s="52">
        <f t="shared" si="10"/>
        <v>119.71305075923873</v>
      </c>
      <c r="K104" s="52">
        <f t="shared" si="11"/>
        <v>119.71305075923873</v>
      </c>
      <c r="L104" s="69" t="s">
        <v>341</v>
      </c>
      <c r="M104" s="56">
        <v>629</v>
      </c>
      <c r="N104" s="52">
        <f t="shared" si="12"/>
        <v>118.90359168241966</v>
      </c>
      <c r="O104" s="69" t="s">
        <v>341</v>
      </c>
      <c r="P104" s="56">
        <v>629</v>
      </c>
      <c r="Q104" s="52">
        <f t="shared" si="13"/>
        <v>100</v>
      </c>
      <c r="R104" s="68"/>
    </row>
    <row r="105" spans="1:18" ht="15.75" x14ac:dyDescent="0.25">
      <c r="A105" s="24" t="s">
        <v>177</v>
      </c>
      <c r="B105" s="22" t="s">
        <v>108</v>
      </c>
      <c r="C105" s="54"/>
      <c r="D105" s="56"/>
      <c r="E105" s="52"/>
      <c r="F105" s="56"/>
      <c r="G105" s="52"/>
      <c r="H105" s="65"/>
      <c r="I105" s="56"/>
      <c r="J105" s="52"/>
      <c r="K105" s="52"/>
      <c r="L105" s="69"/>
      <c r="M105" s="56"/>
      <c r="N105" s="52"/>
      <c r="O105" s="68"/>
      <c r="P105" s="56"/>
      <c r="Q105" s="52"/>
      <c r="R105" s="68"/>
    </row>
    <row r="106" spans="1:18" ht="15.75" x14ac:dyDescent="0.25">
      <c r="A106" s="24" t="s">
        <v>178</v>
      </c>
      <c r="B106" s="22" t="s">
        <v>109</v>
      </c>
      <c r="C106" s="54"/>
      <c r="D106" s="56"/>
      <c r="E106" s="52"/>
      <c r="F106" s="56"/>
      <c r="G106" s="52"/>
      <c r="H106" s="65"/>
      <c r="I106" s="56"/>
      <c r="J106" s="52"/>
      <c r="K106" s="52"/>
      <c r="L106" s="69"/>
      <c r="M106" s="56"/>
      <c r="N106" s="52"/>
      <c r="O106" s="68"/>
      <c r="P106" s="56"/>
      <c r="Q106" s="52"/>
      <c r="R106" s="68"/>
    </row>
    <row r="107" spans="1:18" ht="30" x14ac:dyDescent="0.25">
      <c r="A107" s="24" t="s">
        <v>179</v>
      </c>
      <c r="B107" s="22" t="s">
        <v>110</v>
      </c>
      <c r="C107" s="54"/>
      <c r="D107" s="56"/>
      <c r="E107" s="52"/>
      <c r="F107" s="56"/>
      <c r="G107" s="52"/>
      <c r="H107" s="65"/>
      <c r="I107" s="56"/>
      <c r="J107" s="52"/>
      <c r="K107" s="52"/>
      <c r="L107" s="69"/>
      <c r="M107" s="56"/>
      <c r="N107" s="52"/>
      <c r="O107" s="68"/>
      <c r="P107" s="56"/>
      <c r="Q107" s="52"/>
      <c r="R107" s="68"/>
    </row>
    <row r="108" spans="1:18" ht="30" x14ac:dyDescent="0.25">
      <c r="A108" s="24" t="s">
        <v>180</v>
      </c>
      <c r="B108" s="22" t="s">
        <v>111</v>
      </c>
      <c r="C108" s="54"/>
      <c r="D108" s="56"/>
      <c r="E108" s="52"/>
      <c r="F108" s="56"/>
      <c r="G108" s="52"/>
      <c r="H108" s="65"/>
      <c r="I108" s="56"/>
      <c r="J108" s="52"/>
      <c r="K108" s="52"/>
      <c r="L108" s="69"/>
      <c r="M108" s="56"/>
      <c r="N108" s="52"/>
      <c r="O108" s="68"/>
      <c r="P108" s="56"/>
      <c r="Q108" s="52"/>
      <c r="R108" s="68"/>
    </row>
    <row r="109" spans="1:18" ht="15.75" x14ac:dyDescent="0.25">
      <c r="A109" s="24" t="s">
        <v>181</v>
      </c>
      <c r="B109" s="22" t="s">
        <v>112</v>
      </c>
      <c r="C109" s="54"/>
      <c r="D109" s="56"/>
      <c r="E109" s="52"/>
      <c r="F109" s="56"/>
      <c r="G109" s="52"/>
      <c r="H109" s="65"/>
      <c r="I109" s="56"/>
      <c r="J109" s="52"/>
      <c r="K109" s="52"/>
      <c r="L109" s="69"/>
      <c r="M109" s="56"/>
      <c r="N109" s="52"/>
      <c r="O109" s="68"/>
      <c r="P109" s="56"/>
      <c r="Q109" s="52"/>
      <c r="R109" s="68"/>
    </row>
    <row r="110" spans="1:18" ht="30" x14ac:dyDescent="0.25">
      <c r="A110" s="24" t="s">
        <v>182</v>
      </c>
      <c r="B110" s="22" t="s">
        <v>113</v>
      </c>
      <c r="C110" s="54"/>
      <c r="D110" s="56"/>
      <c r="E110" s="52"/>
      <c r="F110" s="56"/>
      <c r="G110" s="52"/>
      <c r="H110" s="65"/>
      <c r="I110" s="56"/>
      <c r="J110" s="52"/>
      <c r="K110" s="52"/>
      <c r="L110" s="69"/>
      <c r="M110" s="56"/>
      <c r="N110" s="52"/>
      <c r="O110" s="68"/>
      <c r="P110" s="56"/>
      <c r="Q110" s="52"/>
      <c r="R110" s="68"/>
    </row>
    <row r="111" spans="1:18" ht="30" x14ac:dyDescent="0.25">
      <c r="A111" s="24" t="s">
        <v>183</v>
      </c>
      <c r="B111" s="22" t="s">
        <v>114</v>
      </c>
      <c r="C111" s="54"/>
      <c r="D111" s="56"/>
      <c r="E111" s="52"/>
      <c r="F111" s="56"/>
      <c r="G111" s="52"/>
      <c r="H111" s="65"/>
      <c r="I111" s="56"/>
      <c r="J111" s="52"/>
      <c r="K111" s="52"/>
      <c r="L111" s="69"/>
      <c r="M111" s="56"/>
      <c r="N111" s="52"/>
      <c r="O111" s="68"/>
      <c r="P111" s="56"/>
      <c r="Q111" s="52"/>
      <c r="R111" s="68"/>
    </row>
    <row r="112" spans="1:18" ht="45" x14ac:dyDescent="0.25">
      <c r="A112" s="24" t="s">
        <v>184</v>
      </c>
      <c r="B112" s="22" t="s">
        <v>115</v>
      </c>
      <c r="C112" s="54">
        <f>C113+C114</f>
        <v>213.92</v>
      </c>
      <c r="D112" s="54">
        <f>D113+D114</f>
        <v>299.25</v>
      </c>
      <c r="E112" s="52">
        <f t="shared" si="8"/>
        <v>139.8887434554974</v>
      </c>
      <c r="F112" s="56">
        <f>F113</f>
        <v>280</v>
      </c>
      <c r="G112" s="52">
        <f t="shared" si="9"/>
        <v>130.89005235602096</v>
      </c>
      <c r="H112" s="65"/>
      <c r="I112" s="56">
        <f>I113</f>
        <v>250</v>
      </c>
      <c r="J112" s="52">
        <f t="shared" si="10"/>
        <v>83.542188805346697</v>
      </c>
      <c r="K112" s="52">
        <f t="shared" si="11"/>
        <v>89.285714285714292</v>
      </c>
      <c r="L112" s="69"/>
      <c r="M112" s="56">
        <f>M113</f>
        <v>250</v>
      </c>
      <c r="N112" s="52">
        <f t="shared" si="12"/>
        <v>100</v>
      </c>
      <c r="O112" s="68"/>
      <c r="P112" s="56">
        <f>P113</f>
        <v>250</v>
      </c>
      <c r="Q112" s="52">
        <f t="shared" si="13"/>
        <v>100</v>
      </c>
      <c r="R112" s="68"/>
    </row>
    <row r="113" spans="1:18" ht="56.25" x14ac:dyDescent="0.25">
      <c r="A113" s="24" t="s">
        <v>185</v>
      </c>
      <c r="B113" s="22" t="s">
        <v>220</v>
      </c>
      <c r="C113" s="54">
        <v>213.92</v>
      </c>
      <c r="D113" s="56">
        <v>299.25</v>
      </c>
      <c r="E113" s="52">
        <f t="shared" si="8"/>
        <v>139.8887434554974</v>
      </c>
      <c r="F113" s="56">
        <v>280</v>
      </c>
      <c r="G113" s="52">
        <f t="shared" si="9"/>
        <v>130.89005235602096</v>
      </c>
      <c r="H113" s="65" t="s">
        <v>322</v>
      </c>
      <c r="I113" s="56">
        <v>250</v>
      </c>
      <c r="J113" s="52">
        <f t="shared" si="10"/>
        <v>83.542188805346697</v>
      </c>
      <c r="K113" s="52">
        <f t="shared" si="11"/>
        <v>89.285714285714292</v>
      </c>
      <c r="L113" s="69" t="s">
        <v>342</v>
      </c>
      <c r="M113" s="56">
        <v>250</v>
      </c>
      <c r="N113" s="52">
        <f t="shared" si="12"/>
        <v>100</v>
      </c>
      <c r="O113" s="69"/>
      <c r="P113" s="56">
        <v>250</v>
      </c>
      <c r="Q113" s="52">
        <f t="shared" si="13"/>
        <v>100</v>
      </c>
      <c r="R113" s="68"/>
    </row>
    <row r="114" spans="1:18" ht="30" x14ac:dyDescent="0.25">
      <c r="A114" s="24" t="s">
        <v>186</v>
      </c>
      <c r="B114" s="22" t="s">
        <v>116</v>
      </c>
      <c r="C114" s="54"/>
      <c r="D114" s="56"/>
      <c r="E114" s="52"/>
      <c r="F114" s="56"/>
      <c r="G114" s="52"/>
      <c r="H114" s="65"/>
      <c r="I114" s="56"/>
      <c r="J114" s="52"/>
      <c r="K114" s="52"/>
      <c r="L114" s="69"/>
      <c r="M114" s="56"/>
      <c r="N114" s="52"/>
      <c r="O114" s="68"/>
      <c r="P114" s="56"/>
      <c r="Q114" s="52"/>
      <c r="R114" s="68"/>
    </row>
    <row r="115" spans="1:18" ht="75" x14ac:dyDescent="0.25">
      <c r="A115" s="24" t="s">
        <v>187</v>
      </c>
      <c r="B115" s="22" t="s">
        <v>117</v>
      </c>
      <c r="C115" s="54"/>
      <c r="D115" s="56"/>
      <c r="E115" s="52"/>
      <c r="F115" s="56"/>
      <c r="G115" s="52"/>
      <c r="H115" s="65"/>
      <c r="I115" s="56"/>
      <c r="J115" s="52"/>
      <c r="K115" s="52"/>
      <c r="L115" s="69"/>
      <c r="M115" s="56"/>
      <c r="N115" s="52"/>
      <c r="O115" s="68"/>
      <c r="P115" s="56"/>
      <c r="Q115" s="52"/>
      <c r="R115" s="68"/>
    </row>
    <row r="116" spans="1:18" ht="60" x14ac:dyDescent="0.25">
      <c r="A116" s="24" t="s">
        <v>188</v>
      </c>
      <c r="B116" s="22" t="s">
        <v>118</v>
      </c>
      <c r="C116" s="54"/>
      <c r="D116" s="56"/>
      <c r="E116" s="52"/>
      <c r="F116" s="56"/>
      <c r="G116" s="52"/>
      <c r="H116" s="65"/>
      <c r="I116" s="56"/>
      <c r="J116" s="52"/>
      <c r="K116" s="52"/>
      <c r="L116" s="69"/>
      <c r="M116" s="56"/>
      <c r="N116" s="52"/>
      <c r="O116" s="68"/>
      <c r="P116" s="56"/>
      <c r="Q116" s="52"/>
      <c r="R116" s="68"/>
    </row>
    <row r="117" spans="1:18" ht="15.75" x14ac:dyDescent="0.25">
      <c r="A117" s="24" t="s">
        <v>189</v>
      </c>
      <c r="B117" s="22" t="s">
        <v>119</v>
      </c>
      <c r="C117" s="54"/>
      <c r="D117" s="56"/>
      <c r="E117" s="52"/>
      <c r="F117" s="56"/>
      <c r="G117" s="52"/>
      <c r="H117" s="65"/>
      <c r="I117" s="56"/>
      <c r="J117" s="52"/>
      <c r="K117" s="52"/>
      <c r="L117" s="69"/>
      <c r="M117" s="56"/>
      <c r="N117" s="52"/>
      <c r="O117" s="68"/>
      <c r="P117" s="56"/>
      <c r="Q117" s="52"/>
      <c r="R117" s="68"/>
    </row>
    <row r="118" spans="1:18" ht="15.75" x14ac:dyDescent="0.25">
      <c r="A118" s="24" t="s">
        <v>190</v>
      </c>
      <c r="B118" s="22" t="s">
        <v>221</v>
      </c>
      <c r="C118" s="54"/>
      <c r="D118" s="56"/>
      <c r="E118" s="52"/>
      <c r="F118" s="56"/>
      <c r="G118" s="52"/>
      <c r="H118" s="65"/>
      <c r="I118" s="56"/>
      <c r="J118" s="52"/>
      <c r="K118" s="52"/>
      <c r="L118" s="69"/>
      <c r="M118" s="56"/>
      <c r="N118" s="52"/>
      <c r="O118" s="68"/>
      <c r="P118" s="56"/>
      <c r="Q118" s="52"/>
      <c r="R118" s="68"/>
    </row>
  </sheetData>
  <mergeCells count="2">
    <mergeCell ref="D2:E2"/>
    <mergeCell ref="B1:Q1"/>
  </mergeCells>
  <pageMargins left="0.23622047244094491" right="0.23622047244094491" top="0.35433070866141736" bottom="0.15748031496062992" header="0.31496062992125984" footer="0.31496062992125984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"/>
  <sheetViews>
    <sheetView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6" sqref="A6"/>
      <selection pane="bottomRight" activeCell="B26" sqref="B26"/>
    </sheetView>
  </sheetViews>
  <sheetFormatPr defaultRowHeight="15" x14ac:dyDescent="0.25"/>
  <cols>
    <col min="1" max="1" width="7" style="17" customWidth="1"/>
    <col min="2" max="2" width="71.7109375" style="10" customWidth="1"/>
    <col min="3" max="3" width="13.28515625" style="10" customWidth="1"/>
    <col min="4" max="4" width="16.7109375" style="10" customWidth="1"/>
    <col min="5" max="5" width="15.28515625" customWidth="1"/>
    <col min="6" max="6" width="13.85546875" customWidth="1"/>
    <col min="7" max="7" width="15.7109375" customWidth="1"/>
    <col min="8" max="8" width="14.28515625" customWidth="1"/>
    <col min="9" max="9" width="13" customWidth="1"/>
    <col min="10" max="10" width="12.42578125" customWidth="1"/>
    <col min="11" max="11" width="10.85546875" customWidth="1"/>
    <col min="12" max="12" width="14" customWidth="1"/>
    <col min="13" max="13" width="13.5703125" customWidth="1"/>
    <col min="14" max="14" width="12.42578125" customWidth="1"/>
    <col min="15" max="15" width="15.140625" customWidth="1"/>
    <col min="16" max="16" width="12.42578125" customWidth="1"/>
    <col min="17" max="17" width="13" customWidth="1"/>
    <col min="18" max="18" width="14.7109375" customWidth="1"/>
  </cols>
  <sheetData>
    <row r="1" spans="1:18" ht="20.25" customHeight="1" x14ac:dyDescent="0.3">
      <c r="A1" s="21"/>
      <c r="B1" s="87" t="s">
        <v>299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1" t="s">
        <v>40</v>
      </c>
    </row>
    <row r="2" spans="1:18" ht="17.25" customHeight="1" x14ac:dyDescent="0.25">
      <c r="A2" s="21"/>
      <c r="B2" s="16"/>
      <c r="C2" s="16"/>
      <c r="D2" s="16"/>
      <c r="E2" s="6"/>
      <c r="F2" s="6"/>
      <c r="G2" s="6"/>
      <c r="H2" s="6"/>
      <c r="I2" s="89"/>
      <c r="J2" s="89"/>
      <c r="K2" s="89"/>
      <c r="L2" s="6"/>
      <c r="M2" s="6"/>
      <c r="N2" s="6"/>
      <c r="O2" s="6"/>
      <c r="P2" s="6"/>
      <c r="Q2" s="6"/>
      <c r="R2" s="1" t="s">
        <v>6</v>
      </c>
    </row>
    <row r="3" spans="1:18" ht="126" x14ac:dyDescent="0.25">
      <c r="A3" s="32" t="s">
        <v>5</v>
      </c>
      <c r="B3" s="31" t="s">
        <v>225</v>
      </c>
      <c r="C3" s="26" t="s">
        <v>343</v>
      </c>
      <c r="D3" s="27" t="s">
        <v>344</v>
      </c>
      <c r="E3" s="27" t="s">
        <v>3</v>
      </c>
      <c r="F3" s="27" t="s">
        <v>300</v>
      </c>
      <c r="G3" s="27" t="s">
        <v>4</v>
      </c>
      <c r="H3" s="40" t="s">
        <v>246</v>
      </c>
      <c r="I3" s="40" t="s">
        <v>301</v>
      </c>
      <c r="J3" s="40" t="s">
        <v>302</v>
      </c>
      <c r="K3" s="40" t="s">
        <v>303</v>
      </c>
      <c r="L3" s="40" t="s">
        <v>246</v>
      </c>
      <c r="M3" s="40" t="s">
        <v>289</v>
      </c>
      <c r="N3" s="40" t="s">
        <v>290</v>
      </c>
      <c r="O3" s="40" t="s">
        <v>246</v>
      </c>
      <c r="P3" s="40" t="s">
        <v>345</v>
      </c>
      <c r="Q3" s="40" t="s">
        <v>305</v>
      </c>
      <c r="R3" s="40" t="s">
        <v>246</v>
      </c>
    </row>
    <row r="4" spans="1:18" ht="15.75" x14ac:dyDescent="0.25">
      <c r="A4" s="49">
        <v>1</v>
      </c>
      <c r="B4" s="49">
        <v>2</v>
      </c>
      <c r="C4" s="26">
        <v>3</v>
      </c>
      <c r="D4" s="27">
        <v>4</v>
      </c>
      <c r="E4" s="27" t="s">
        <v>255</v>
      </c>
      <c r="F4" s="27">
        <v>6</v>
      </c>
      <c r="G4" s="27" t="s">
        <v>256</v>
      </c>
      <c r="H4" s="40">
        <v>8</v>
      </c>
      <c r="I4" s="40">
        <v>9</v>
      </c>
      <c r="J4" s="40" t="s">
        <v>257</v>
      </c>
      <c r="K4" s="40" t="s">
        <v>258</v>
      </c>
      <c r="L4" s="40">
        <v>12</v>
      </c>
      <c r="M4" s="40">
        <v>13</v>
      </c>
      <c r="N4" s="40" t="s">
        <v>259</v>
      </c>
      <c r="O4" s="40">
        <v>15</v>
      </c>
      <c r="P4" s="40">
        <v>16</v>
      </c>
      <c r="Q4" s="40" t="s">
        <v>260</v>
      </c>
      <c r="R4" s="40">
        <v>18</v>
      </c>
    </row>
    <row r="5" spans="1:18" x14ac:dyDescent="0.25">
      <c r="A5" s="20"/>
      <c r="B5" s="13" t="s">
        <v>227</v>
      </c>
      <c r="C5" s="77">
        <f>C6+C9</f>
        <v>2950.92</v>
      </c>
      <c r="D5" s="77">
        <f>D7+D8+D9</f>
        <v>1609.8199999999997</v>
      </c>
      <c r="E5" s="78">
        <f>D5*100/C5</f>
        <v>54.553156303796769</v>
      </c>
      <c r="F5" s="77">
        <f>F7+F8+F9</f>
        <v>1609.8199999999997</v>
      </c>
      <c r="G5" s="78">
        <f>F5*100/C5</f>
        <v>54.553156303796769</v>
      </c>
      <c r="H5" s="20"/>
      <c r="I5" s="77">
        <f>I7+I8+I9</f>
        <v>-3000</v>
      </c>
      <c r="J5" s="78">
        <f t="shared" ref="J5:J17" si="0">I5/D5*100</f>
        <v>-186.35623858568042</v>
      </c>
      <c r="K5" s="78"/>
      <c r="L5" s="20"/>
      <c r="M5" s="77">
        <f>M7+M8+M9</f>
        <v>0</v>
      </c>
      <c r="N5" s="78"/>
      <c r="O5" s="20"/>
      <c r="P5" s="77">
        <f>P7+P8+P9</f>
        <v>-1853.58</v>
      </c>
      <c r="Q5" s="78"/>
      <c r="R5" s="20"/>
    </row>
    <row r="6" spans="1:18" x14ac:dyDescent="0.25">
      <c r="A6" s="20" t="s">
        <v>35</v>
      </c>
      <c r="B6" s="13" t="s">
        <v>228</v>
      </c>
      <c r="C6" s="77">
        <f>C7+C8</f>
        <v>2950.92</v>
      </c>
      <c r="D6" s="77">
        <f>D7+D8</f>
        <v>-3950.92</v>
      </c>
      <c r="E6" s="78"/>
      <c r="F6" s="77">
        <f>F7+F8</f>
        <v>-3950.92</v>
      </c>
      <c r="G6" s="78"/>
      <c r="H6" s="20"/>
      <c r="I6" s="77">
        <f>I7+I8</f>
        <v>-3000</v>
      </c>
      <c r="J6" s="78">
        <f t="shared" si="0"/>
        <v>75.931681734887064</v>
      </c>
      <c r="K6" s="78"/>
      <c r="L6" s="20"/>
      <c r="M6" s="77">
        <f>M7+M8</f>
        <v>0</v>
      </c>
      <c r="N6" s="78"/>
      <c r="O6" s="20"/>
      <c r="P6" s="77">
        <f>P7+P8</f>
        <v>0</v>
      </c>
      <c r="Q6" s="78"/>
      <c r="R6" s="20"/>
    </row>
    <row r="7" spans="1:18" ht="136.5" customHeight="1" x14ac:dyDescent="0.25">
      <c r="A7" s="20" t="s">
        <v>35</v>
      </c>
      <c r="B7" s="13" t="s">
        <v>229</v>
      </c>
      <c r="C7" s="77">
        <v>6950.92</v>
      </c>
      <c r="D7" s="77">
        <v>3000</v>
      </c>
      <c r="E7" s="78">
        <f>D7/C7*100</f>
        <v>43.159754392224336</v>
      </c>
      <c r="F7" s="78">
        <v>3000</v>
      </c>
      <c r="G7" s="78">
        <f>F7/C7*100</f>
        <v>43.159754392224336</v>
      </c>
      <c r="H7" s="85" t="s">
        <v>346</v>
      </c>
      <c r="I7" s="78">
        <v>0</v>
      </c>
      <c r="J7" s="78">
        <f>I7/D7*100</f>
        <v>0</v>
      </c>
      <c r="K7" s="78">
        <f>I7/F7*100</f>
        <v>0</v>
      </c>
      <c r="L7" s="20"/>
      <c r="M7" s="78">
        <v>0</v>
      </c>
      <c r="N7" s="78"/>
      <c r="O7" s="20"/>
      <c r="P7" s="78">
        <v>0</v>
      </c>
      <c r="Q7" s="78"/>
      <c r="R7" s="20"/>
    </row>
    <row r="8" spans="1:18" x14ac:dyDescent="0.25">
      <c r="A8" s="20" t="s">
        <v>35</v>
      </c>
      <c r="B8" s="13" t="s">
        <v>230</v>
      </c>
      <c r="C8" s="77">
        <v>-4000</v>
      </c>
      <c r="D8" s="77">
        <v>-6950.92</v>
      </c>
      <c r="E8" s="78">
        <f>D8*100/C8</f>
        <v>173.773</v>
      </c>
      <c r="F8" s="78">
        <v>-6950.92</v>
      </c>
      <c r="G8" s="78">
        <f t="shared" ref="G8:G17" si="1">F8/C8*100</f>
        <v>173.773</v>
      </c>
      <c r="H8" s="20"/>
      <c r="I8" s="78">
        <v>-3000</v>
      </c>
      <c r="J8" s="78">
        <f t="shared" si="0"/>
        <v>43.159754392224336</v>
      </c>
      <c r="K8" s="78">
        <f t="shared" ref="K8:K17" si="2">I8/F8*100</f>
        <v>43.159754392224336</v>
      </c>
      <c r="L8" s="20"/>
      <c r="M8" s="78">
        <v>0</v>
      </c>
      <c r="N8" s="78">
        <f t="shared" ref="N8:N17" si="3">M8/I8*100</f>
        <v>0</v>
      </c>
      <c r="O8" s="20"/>
      <c r="P8" s="78">
        <v>0</v>
      </c>
      <c r="Q8" s="78"/>
      <c r="R8" s="20"/>
    </row>
    <row r="9" spans="1:18" ht="105" x14ac:dyDescent="0.25">
      <c r="A9" s="20" t="s">
        <v>33</v>
      </c>
      <c r="B9" s="13" t="s">
        <v>34</v>
      </c>
      <c r="C9" s="77"/>
      <c r="D9" s="77">
        <f>D10+D11</f>
        <v>5560.74</v>
      </c>
      <c r="E9" s="78"/>
      <c r="F9" s="78">
        <v>5560.74</v>
      </c>
      <c r="G9" s="78"/>
      <c r="H9" s="85" t="s">
        <v>347</v>
      </c>
      <c r="I9" s="78"/>
      <c r="J9" s="78"/>
      <c r="K9" s="78"/>
      <c r="L9" s="20"/>
      <c r="M9" s="78"/>
      <c r="N9" s="78"/>
      <c r="O9" s="20"/>
      <c r="P9" s="78">
        <f>P10+P11</f>
        <v>-1853.58</v>
      </c>
      <c r="Q9" s="78"/>
      <c r="R9" s="20"/>
    </row>
    <row r="10" spans="1:18" x14ac:dyDescent="0.25">
      <c r="A10" s="20" t="s">
        <v>33</v>
      </c>
      <c r="B10" s="13" t="s">
        <v>231</v>
      </c>
      <c r="C10" s="77"/>
      <c r="D10" s="77">
        <v>5560.74</v>
      </c>
      <c r="E10" s="78"/>
      <c r="F10" s="78">
        <v>5560.74</v>
      </c>
      <c r="G10" s="78"/>
      <c r="H10" s="20"/>
      <c r="I10" s="78"/>
      <c r="J10" s="78"/>
      <c r="K10" s="78"/>
      <c r="L10" s="20"/>
      <c r="M10" s="78"/>
      <c r="N10" s="78"/>
      <c r="O10" s="20"/>
      <c r="P10" s="78"/>
      <c r="Q10" s="78"/>
      <c r="R10" s="20"/>
    </row>
    <row r="11" spans="1:18" x14ac:dyDescent="0.25">
      <c r="A11" s="20" t="s">
        <v>33</v>
      </c>
      <c r="B11" s="13" t="s">
        <v>232</v>
      </c>
      <c r="C11" s="77"/>
      <c r="D11" s="77">
        <v>0</v>
      </c>
      <c r="E11" s="78"/>
      <c r="F11" s="78"/>
      <c r="G11" s="78"/>
      <c r="H11" s="20"/>
      <c r="I11" s="78"/>
      <c r="J11" s="78"/>
      <c r="K11" s="78"/>
      <c r="L11" s="20"/>
      <c r="M11" s="78"/>
      <c r="N11" s="78"/>
      <c r="O11" s="20"/>
      <c r="P11" s="78">
        <v>-1853.58</v>
      </c>
      <c r="Q11" s="78"/>
      <c r="R11" s="20"/>
    </row>
    <row r="12" spans="1:18" x14ac:dyDescent="0.25">
      <c r="A12" s="20" t="s">
        <v>32</v>
      </c>
      <c r="B12" s="13" t="s">
        <v>31</v>
      </c>
      <c r="C12" s="77">
        <v>4841.7299999999996</v>
      </c>
      <c r="D12" s="77">
        <v>2959.33</v>
      </c>
      <c r="E12" s="78">
        <f t="shared" ref="E12:E17" si="4">D12/C12*100</f>
        <v>61.121334729528499</v>
      </c>
      <c r="F12" s="78">
        <v>2959.33</v>
      </c>
      <c r="G12" s="78">
        <f t="shared" si="1"/>
        <v>61.121334729528499</v>
      </c>
      <c r="H12" s="20"/>
      <c r="I12" s="78">
        <v>-1905.26</v>
      </c>
      <c r="J12" s="78">
        <f t="shared" si="0"/>
        <v>-64.381464723434021</v>
      </c>
      <c r="K12" s="78">
        <f t="shared" si="2"/>
        <v>-64.381464723434021</v>
      </c>
      <c r="L12" s="20"/>
      <c r="M12" s="78">
        <v>0</v>
      </c>
      <c r="N12" s="78">
        <f t="shared" si="3"/>
        <v>0</v>
      </c>
      <c r="O12" s="20"/>
      <c r="P12" s="78">
        <v>0</v>
      </c>
      <c r="Q12" s="78"/>
      <c r="R12" s="20"/>
    </row>
    <row r="13" spans="1:18" ht="30" x14ac:dyDescent="0.25">
      <c r="A13" s="20" t="s">
        <v>29</v>
      </c>
      <c r="B13" s="13" t="s">
        <v>30</v>
      </c>
      <c r="C13" s="77"/>
      <c r="D13" s="77"/>
      <c r="E13" s="78"/>
      <c r="F13" s="78"/>
      <c r="G13" s="78"/>
      <c r="H13" s="20"/>
      <c r="I13" s="78"/>
      <c r="J13" s="78"/>
      <c r="K13" s="78"/>
      <c r="L13" s="20"/>
      <c r="M13" s="78"/>
      <c r="N13" s="78"/>
      <c r="O13" s="20"/>
      <c r="P13" s="78"/>
      <c r="Q13" s="78"/>
      <c r="R13" s="20"/>
    </row>
    <row r="14" spans="1:18" x14ac:dyDescent="0.25">
      <c r="A14" s="20" t="s">
        <v>29</v>
      </c>
      <c r="B14" s="13" t="s">
        <v>28</v>
      </c>
      <c r="C14" s="77"/>
      <c r="D14" s="77"/>
      <c r="E14" s="78"/>
      <c r="F14" s="78"/>
      <c r="G14" s="78"/>
      <c r="H14" s="20"/>
      <c r="I14" s="78"/>
      <c r="J14" s="78"/>
      <c r="K14" s="78"/>
      <c r="L14" s="20"/>
      <c r="M14" s="78"/>
      <c r="N14" s="78"/>
      <c r="O14" s="20"/>
      <c r="P14" s="78"/>
      <c r="Q14" s="78"/>
      <c r="R14" s="20"/>
    </row>
    <row r="15" spans="1:18" x14ac:dyDescent="0.25">
      <c r="A15" s="20"/>
      <c r="B15" s="13" t="s">
        <v>233</v>
      </c>
      <c r="C15" s="77"/>
      <c r="D15" s="77"/>
      <c r="E15" s="78"/>
      <c r="F15" s="78"/>
      <c r="G15" s="78"/>
      <c r="H15" s="20"/>
      <c r="I15" s="78"/>
      <c r="J15" s="78"/>
      <c r="K15" s="78"/>
      <c r="L15" s="20"/>
      <c r="M15" s="78"/>
      <c r="N15" s="78"/>
      <c r="O15" s="20"/>
      <c r="P15" s="78"/>
      <c r="Q15" s="78"/>
      <c r="R15" s="20"/>
    </row>
    <row r="16" spans="1:18" ht="105" x14ac:dyDescent="0.25">
      <c r="A16" s="20"/>
      <c r="B16" s="46" t="s">
        <v>250</v>
      </c>
      <c r="C16" s="77">
        <v>6950.92</v>
      </c>
      <c r="D16" s="77">
        <f>D10+D7</f>
        <v>8560.74</v>
      </c>
      <c r="E16" s="78">
        <f t="shared" si="4"/>
        <v>123.15981193856354</v>
      </c>
      <c r="F16" s="78">
        <v>8560.74</v>
      </c>
      <c r="G16" s="78">
        <f t="shared" si="1"/>
        <v>123.15981193856354</v>
      </c>
      <c r="H16" s="85" t="s">
        <v>348</v>
      </c>
      <c r="I16" s="78">
        <v>5560.74</v>
      </c>
      <c r="J16" s="78">
        <f t="shared" si="0"/>
        <v>64.956300506731893</v>
      </c>
      <c r="K16" s="78">
        <f t="shared" si="2"/>
        <v>64.956300506731893</v>
      </c>
      <c r="L16" s="20"/>
      <c r="M16" s="78">
        <v>5560.74</v>
      </c>
      <c r="N16" s="78">
        <f t="shared" si="3"/>
        <v>100</v>
      </c>
      <c r="O16" s="20"/>
      <c r="P16" s="78">
        <v>3707.16</v>
      </c>
      <c r="Q16" s="78">
        <f t="shared" ref="Q16:Q17" si="5">P16/M16*100</f>
        <v>66.666666666666657</v>
      </c>
      <c r="R16" s="20"/>
    </row>
    <row r="17" spans="1:18" ht="32.25" customHeight="1" x14ac:dyDescent="0.25">
      <c r="A17" s="20"/>
      <c r="B17" s="45" t="s">
        <v>249</v>
      </c>
      <c r="C17" s="77">
        <f>C16*100/'Форма № 1 Доходы'!C6</f>
        <v>21.20202304583637</v>
      </c>
      <c r="D17" s="77">
        <f>D16*100/'Форма № 1 Доходы'!D6</f>
        <v>39.574975614491692</v>
      </c>
      <c r="E17" s="78">
        <f t="shared" si="4"/>
        <v>186.65660125420618</v>
      </c>
      <c r="F17" s="78">
        <f>F16*100/'Форма № 1 Доходы'!F6</f>
        <v>28.050222596629744</v>
      </c>
      <c r="G17" s="78">
        <f t="shared" si="1"/>
        <v>132.29974581193665</v>
      </c>
      <c r="H17" s="20"/>
      <c r="I17" s="78">
        <f>I16*100/'Форма № 1 Доходы'!I6</f>
        <v>15.643222209969368</v>
      </c>
      <c r="J17" s="78">
        <f t="shared" si="0"/>
        <v>39.528065316712627</v>
      </c>
      <c r="K17" s="78">
        <f t="shared" si="2"/>
        <v>55.768620573616815</v>
      </c>
      <c r="L17" s="20"/>
      <c r="M17" s="78">
        <f>M16*100/'Форма № 1 Доходы'!M6</f>
        <v>14.852114261661029</v>
      </c>
      <c r="N17" s="78">
        <f t="shared" si="3"/>
        <v>94.942806937792085</v>
      </c>
      <c r="O17" s="20"/>
      <c r="P17" s="78">
        <f>P16*100/'Форма № 1 Доходы'!P6</f>
        <v>9.4045409262527571</v>
      </c>
      <c r="Q17" s="78">
        <f t="shared" si="5"/>
        <v>63.321226598218836</v>
      </c>
      <c r="R17" s="20"/>
    </row>
    <row r="18" spans="1:18" x14ac:dyDescent="0.25">
      <c r="A18" s="19"/>
      <c r="B18" s="13"/>
      <c r="C18" s="13"/>
      <c r="D18" s="13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x14ac:dyDescent="0.25">
      <c r="A19" s="19"/>
      <c r="B19" s="13"/>
      <c r="C19" s="13"/>
      <c r="D19" s="13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 x14ac:dyDescent="0.25">
      <c r="A20" s="19"/>
      <c r="B20" s="13"/>
      <c r="C20" s="13"/>
      <c r="D20" s="13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x14ac:dyDescent="0.25">
      <c r="A21" s="19"/>
      <c r="B21" s="13"/>
      <c r="C21" s="13"/>
      <c r="D21" s="13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x14ac:dyDescent="0.25">
      <c r="A22" s="19"/>
      <c r="B22" s="13"/>
      <c r="C22" s="13"/>
      <c r="D22" s="13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x14ac:dyDescent="0.25">
      <c r="A23" s="19"/>
      <c r="B23" s="13"/>
      <c r="C23" s="13"/>
      <c r="D23" s="13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x14ac:dyDescent="0.25">
      <c r="A24" s="19"/>
      <c r="B24" s="13"/>
      <c r="C24" s="13"/>
      <c r="D24" s="13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x14ac:dyDescent="0.25">
      <c r="A25" s="19"/>
      <c r="B25" s="13"/>
      <c r="C25" s="13"/>
      <c r="D25" s="13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</row>
    <row r="26" spans="1:18" x14ac:dyDescent="0.25">
      <c r="A26" s="19"/>
      <c r="B26" s="13"/>
      <c r="C26" s="13"/>
      <c r="D26" s="13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1:18" x14ac:dyDescent="0.25">
      <c r="A27" s="19"/>
      <c r="B27" s="13"/>
      <c r="C27" s="13"/>
      <c r="D27" s="13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18" x14ac:dyDescent="0.25">
      <c r="A28" s="19"/>
      <c r="B28" s="13"/>
      <c r="C28" s="13"/>
      <c r="D28" s="13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 x14ac:dyDescent="0.25">
      <c r="A29" s="19"/>
      <c r="B29" s="13"/>
      <c r="C29" s="13"/>
      <c r="D29" s="13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x14ac:dyDescent="0.25">
      <c r="A30" s="19"/>
      <c r="B30" s="13"/>
      <c r="C30" s="13"/>
      <c r="D30" s="13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18" x14ac:dyDescent="0.25">
      <c r="A31" s="19"/>
      <c r="B31" s="13"/>
      <c r="C31" s="13"/>
      <c r="D31" s="13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18" ht="15" customHeight="1" x14ac:dyDescent="0.25">
      <c r="A32" s="19"/>
      <c r="B32" s="13"/>
      <c r="C32" s="13"/>
      <c r="D32" s="13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x14ac:dyDescent="0.25">
      <c r="A33" s="19"/>
      <c r="B33" s="13"/>
      <c r="C33" s="13"/>
      <c r="D33" s="13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x14ac:dyDescent="0.25">
      <c r="A34" s="19"/>
      <c r="B34" s="13"/>
      <c r="C34" s="13"/>
      <c r="D34" s="13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x14ac:dyDescent="0.25">
      <c r="A35" s="19"/>
      <c r="B35" s="13"/>
      <c r="C35" s="13"/>
      <c r="D35" s="13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x14ac:dyDescent="0.25">
      <c r="A36" s="19"/>
      <c r="B36" s="13"/>
      <c r="C36" s="13"/>
      <c r="D36" s="13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x14ac:dyDescent="0.25">
      <c r="A37" s="18"/>
      <c r="B37" s="11"/>
      <c r="C37" s="11"/>
      <c r="D37" s="11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</sheetData>
  <mergeCells count="2">
    <mergeCell ref="I2:K2"/>
    <mergeCell ref="B1:Q1"/>
  </mergeCells>
  <pageMargins left="0.23622047244094491" right="0.23622047244094491" top="0.15748031496062992" bottom="0.15748031496062992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Форма № 1 Доходы</vt:lpstr>
      <vt:lpstr>Форма № 2 Расходы</vt:lpstr>
      <vt:lpstr>Форма № 3 ИФДБ</vt:lpstr>
      <vt:lpstr>'Форма № 2 Расходы'!Заголовки_для_печати</vt:lpstr>
      <vt:lpstr>'Форма № 3 ИФДБ'!Область_печати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ФИРСОВА ЛЮДМИЛА ВЛАДИМИРОВНА</dc:creator>
  <cp:lastModifiedBy>admin</cp:lastModifiedBy>
  <cp:lastPrinted>2020-11-13T08:49:18Z</cp:lastPrinted>
  <dcterms:created xsi:type="dcterms:W3CDTF">2017-08-31T14:26:51Z</dcterms:created>
  <dcterms:modified xsi:type="dcterms:W3CDTF">2023-11-13T19:16:03Z</dcterms:modified>
</cp:coreProperties>
</file>